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0" windowWidth="25660" windowHeight="17540" tabRatio="500"/>
  </bookViews>
  <sheets>
    <sheet name="CO2-échanges-végétation" sheetId="6" r:id="rId1"/>
    <sheet name="CO2-capture-végétation" sheetId="1" r:id="rId2"/>
    <sheet name="agriculture" sheetId="3" r:id="rId3"/>
    <sheet name="import-export-agri" sheetId="5" r:id="rId4"/>
    <sheet name="forêt" sheetId="4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6" l="1"/>
  <c r="B32" i="6"/>
  <c r="C31" i="6"/>
  <c r="B31" i="6"/>
  <c r="C30" i="6"/>
  <c r="B30" i="6"/>
  <c r="M20" i="4"/>
  <c r="N20" i="4"/>
  <c r="C28" i="6"/>
  <c r="A20" i="6"/>
  <c r="A32" i="6"/>
  <c r="N19" i="4"/>
  <c r="B28" i="6"/>
  <c r="A19" i="6"/>
  <c r="A31" i="6"/>
  <c r="A18" i="6"/>
  <c r="A30" i="6"/>
  <c r="G37" i="3"/>
  <c r="N37" i="3"/>
  <c r="B25" i="6"/>
  <c r="N34" i="3"/>
  <c r="B24" i="6"/>
  <c r="N33" i="3"/>
  <c r="B23" i="6"/>
  <c r="H37" i="3"/>
  <c r="J37" i="3"/>
  <c r="K37" i="3"/>
  <c r="O37" i="3"/>
  <c r="C25" i="6"/>
  <c r="G34" i="3"/>
  <c r="H34" i="3"/>
  <c r="J34" i="3"/>
  <c r="K34" i="3"/>
  <c r="O34" i="3"/>
  <c r="C24" i="6"/>
  <c r="G33" i="3"/>
  <c r="H33" i="3"/>
  <c r="J33" i="3"/>
  <c r="K33" i="3"/>
  <c r="O33" i="3"/>
  <c r="C23" i="6"/>
  <c r="Q37" i="3"/>
  <c r="P37" i="3"/>
  <c r="Q34" i="3"/>
  <c r="P34" i="3"/>
  <c r="Q33" i="3"/>
  <c r="P33" i="3"/>
  <c r="G42" i="3"/>
  <c r="H42" i="3"/>
  <c r="J42" i="3"/>
  <c r="K42" i="3"/>
  <c r="G41" i="3"/>
  <c r="H41" i="3"/>
  <c r="J41" i="3"/>
  <c r="K41" i="3"/>
  <c r="G40" i="3"/>
  <c r="H40" i="3"/>
  <c r="J40" i="3"/>
  <c r="K40" i="3"/>
  <c r="G39" i="3"/>
  <c r="H39" i="3"/>
  <c r="J39" i="3"/>
  <c r="K39" i="3"/>
  <c r="G38" i="3"/>
  <c r="H38" i="3"/>
  <c r="J38" i="3"/>
  <c r="K38" i="3"/>
  <c r="G36" i="3"/>
  <c r="H36" i="3"/>
  <c r="J36" i="3"/>
  <c r="K36" i="3"/>
  <c r="G35" i="3"/>
  <c r="H35" i="3"/>
  <c r="J35" i="3"/>
  <c r="K35" i="3"/>
  <c r="G27" i="3"/>
  <c r="G26" i="3"/>
  <c r="G25" i="3"/>
  <c r="G24" i="3"/>
  <c r="G23" i="3"/>
  <c r="G22" i="3"/>
  <c r="G21" i="3"/>
  <c r="G20" i="3"/>
  <c r="G19" i="3"/>
  <c r="G18" i="3"/>
  <c r="H18" i="3"/>
  <c r="H19" i="3"/>
  <c r="H20" i="3"/>
  <c r="H21" i="3"/>
  <c r="H22" i="3"/>
  <c r="H23" i="3"/>
  <c r="H24" i="3"/>
  <c r="H25" i="3"/>
  <c r="H26" i="3"/>
  <c r="H27" i="3"/>
  <c r="H29" i="3"/>
  <c r="K29" i="3"/>
  <c r="H23" i="5"/>
  <c r="K23" i="5"/>
  <c r="H25" i="5"/>
  <c r="K25" i="5"/>
  <c r="H27" i="5"/>
  <c r="K27" i="5"/>
  <c r="H29" i="5"/>
  <c r="K29" i="5"/>
  <c r="H31" i="5"/>
  <c r="K31" i="5"/>
  <c r="H33" i="5"/>
  <c r="K33" i="5"/>
  <c r="H35" i="5"/>
  <c r="K35" i="5"/>
  <c r="H37" i="5"/>
  <c r="K37" i="5"/>
  <c r="K40" i="5"/>
  <c r="N40" i="5"/>
  <c r="K13" i="4"/>
  <c r="K14" i="4"/>
  <c r="K16" i="4"/>
  <c r="N16" i="4"/>
  <c r="C5" i="6"/>
  <c r="C20" i="6"/>
  <c r="H4" i="3"/>
  <c r="H5" i="3"/>
  <c r="H6" i="3"/>
  <c r="H7" i="3"/>
  <c r="H8" i="3"/>
  <c r="H9" i="3"/>
  <c r="H10" i="3"/>
  <c r="H11" i="3"/>
  <c r="H12" i="3"/>
  <c r="H13" i="3"/>
  <c r="H15" i="3"/>
  <c r="K15" i="3"/>
  <c r="H3" i="5"/>
  <c r="K3" i="5"/>
  <c r="H5" i="5"/>
  <c r="K5" i="5"/>
  <c r="H7" i="5"/>
  <c r="K7" i="5"/>
  <c r="H9" i="5"/>
  <c r="K9" i="5"/>
  <c r="H11" i="5"/>
  <c r="K11" i="5"/>
  <c r="H13" i="5"/>
  <c r="K13" i="5"/>
  <c r="H15" i="5"/>
  <c r="K15" i="5"/>
  <c r="H17" i="5"/>
  <c r="K17" i="5"/>
  <c r="K20" i="5"/>
  <c r="N20" i="5"/>
  <c r="K3" i="4"/>
  <c r="H4" i="4"/>
  <c r="K4" i="4"/>
  <c r="K6" i="4"/>
  <c r="H7" i="4"/>
  <c r="K7" i="4"/>
  <c r="K10" i="4"/>
  <c r="N10" i="4"/>
  <c r="B5" i="6"/>
  <c r="B20" i="6"/>
  <c r="C19" i="6"/>
  <c r="B19" i="6"/>
  <c r="C18" i="6"/>
  <c r="B18" i="6"/>
  <c r="C11" i="1"/>
  <c r="C3" i="6"/>
  <c r="C15" i="6"/>
  <c r="C14" i="6"/>
  <c r="B11" i="1"/>
  <c r="B3" i="6"/>
  <c r="B15" i="6"/>
  <c r="B14" i="6"/>
  <c r="B13" i="6"/>
  <c r="C13" i="6"/>
  <c r="C10" i="6"/>
  <c r="C9" i="6"/>
  <c r="B10" i="6"/>
  <c r="B9" i="6"/>
</calcChain>
</file>

<file path=xl/sharedStrings.xml><?xml version="1.0" encoding="utf-8"?>
<sst xmlns="http://schemas.openxmlformats.org/spreadsheetml/2006/main" count="355" uniqueCount="87">
  <si>
    <t>France (métropole)</t>
  </si>
  <si>
    <t>S - Superficies en 1000 km2</t>
  </si>
  <si>
    <t>St - Territoire</t>
  </si>
  <si>
    <t>Sa - Agriculture</t>
  </si>
  <si>
    <t>Ss - Sylviculture</t>
  </si>
  <si>
    <t>P - Productivité primaire nette en Kg/m2/an</t>
  </si>
  <si>
    <t>Pa - productivité de l’agriculture</t>
  </si>
  <si>
    <t>Ps - productivité de la sylviculture</t>
  </si>
  <si>
    <t>F - Flux annuel de CO2 capté par la végétation (Sa X Pa + Ss X Ps)X1,5 en MtCO2 (estimation basse)</t>
  </si>
  <si>
    <t>Europe
 (UE à 28)</t>
  </si>
  <si>
    <t>Valeur</t>
  </si>
  <si>
    <t>2016 [2016]</t>
  </si>
  <si>
    <t>Unité</t>
  </si>
  <si>
    <t>Céréales,Total [1717]</t>
  </si>
  <si>
    <t>tonnes</t>
  </si>
  <si>
    <t>Fruits Prim et Melons [1738]</t>
  </si>
  <si>
    <t>Fruits à Coque,Total [1729]</t>
  </si>
  <si>
    <t>Légumes Prim Exc Melons [1735]</t>
  </si>
  <si>
    <t>Légumineuses Sèches,Tot. [1726]</t>
  </si>
  <si>
    <t>Racines&amp;Tubercules,Total [1720]</t>
  </si>
  <si>
    <t>Taux</t>
  </si>
  <si>
    <t>Production</t>
  </si>
  <si>
    <t>Matière sèche (estimation basse)</t>
  </si>
  <si>
    <t>Zone</t>
  </si>
  <si>
    <t>Élément</t>
  </si>
  <si>
    <t>Produit</t>
  </si>
  <si>
    <t>Année</t>
  </si>
  <si>
    <t>France</t>
  </si>
  <si>
    <t>Bois rond</t>
  </si>
  <si>
    <t>m3</t>
  </si>
  <si>
    <t>Importations - Quantité</t>
  </si>
  <si>
    <t>Exportations - Quantité</t>
  </si>
  <si>
    <t>Bois de chauffage</t>
  </si>
  <si>
    <t>Union européenne</t>
  </si>
  <si>
    <t>echanges-agriculture-FAOSTAT_data_11-4-2018</t>
  </si>
  <si>
    <t>Caoutchouc Naturel</t>
  </si>
  <si>
    <t>Fibres Textiles Ex 26</t>
  </si>
  <si>
    <t>Graines Oléagineuses 22</t>
  </si>
  <si>
    <t>Huiles Anim+Veget 4</t>
  </si>
  <si>
    <t>Légumineuses Sèches</t>
  </si>
  <si>
    <t>Lin,Fibre+etoupe</t>
  </si>
  <si>
    <t>Tourteaux+T Moulus</t>
  </si>
  <si>
    <t>Céréales</t>
  </si>
  <si>
    <t>Colza</t>
  </si>
  <si>
    <t>Graines de lin</t>
  </si>
  <si>
    <t>Graines de tournesol</t>
  </si>
  <si>
    <t>production-agricoles — (Source : http://www.fao.org/faostat/fr/#data/QC)</t>
  </si>
  <si>
    <t xml:space="preserve">Total </t>
  </si>
  <si>
    <t>Contenu CO2</t>
  </si>
  <si>
    <t>MtCO2</t>
  </si>
  <si>
    <t>Sucre, betterave</t>
  </si>
  <si>
    <t>Import - export</t>
  </si>
  <si>
    <t>Total</t>
  </si>
  <si>
    <t>Matière sèche</t>
  </si>
  <si>
    <t>Produits forestiers + import - export</t>
  </si>
  <si>
    <t>F/E</t>
  </si>
  <si>
    <t>C - Contenu en CO2 des produits agricoles et forestiers échangés et commercialisés + importations - exportations</t>
  </si>
  <si>
    <t>C/E</t>
  </si>
  <si>
    <t>Volume annuel en MtCO2</t>
  </si>
  <si>
    <t>F - Flux  de CO2 capté par la végétation</t>
  </si>
  <si>
    <t>Estimations annuelles en ordre de grandeur</t>
  </si>
  <si>
    <t>Valorisation : Mds €</t>
  </si>
  <si>
    <t>F valorisé selon prix de la tCO2</t>
  </si>
  <si>
    <t>C valorisé selon prix de la tCO2</t>
  </si>
  <si>
    <t>E - Émissions de GES en 2015 en Mt eq CO2 (Wikipédia : Gaz à effet de serre)</t>
  </si>
  <si>
    <t>hg/ha</t>
  </si>
  <si>
    <t>€/t</t>
  </si>
  <si>
    <t>t/ha</t>
  </si>
  <si>
    <t>Marché</t>
  </si>
  <si>
    <t>€/ha</t>
  </si>
  <si>
    <t>Valorisations</t>
  </si>
  <si>
    <t>tCO2/ha</t>
  </si>
  <si>
    <t>production €/ha</t>
  </si>
  <si>
    <t>CO2 à 25€/Mt €/ha</t>
  </si>
  <si>
    <t>Valorisation/ha de la productution et du contenu en CO2 de la production à 25€/tCO2</t>
  </si>
  <si>
    <t>Stock de carbone dans la biomasse vivante</t>
  </si>
  <si>
    <t>Terres forestières</t>
  </si>
  <si>
    <t>millions de tonnes</t>
  </si>
  <si>
    <t>Stock de carbone dans la biomasse vivante - 2016</t>
  </si>
  <si>
    <t>Prix du CO2 en €/tCO2</t>
  </si>
  <si>
    <t>1387,4</t>
  </si>
  <si>
    <t>10229,84</t>
  </si>
  <si>
    <t>France 
en MtCO2</t>
  </si>
  <si>
    <t>UE
en MtCO2</t>
  </si>
  <si>
    <t>CO2 séquestré dans la biomasse vivante des terres forestières</t>
  </si>
  <si>
    <t>Mds €</t>
  </si>
  <si>
    <t>Valorisation de ce CO2 selon prix tCO2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</si>
</sst>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&quot;€&quot;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Helvetica Neue"/>
    </font>
    <font>
      <b/>
      <sz val="10"/>
      <color indexed="8"/>
      <name val="Helvetica Neue"/>
    </font>
    <font>
      <b/>
      <sz val="12"/>
      <color theme="1"/>
      <name val="Calibri"/>
      <family val="2"/>
      <scheme val="minor"/>
    </font>
    <font>
      <b/>
      <sz val="12"/>
      <color indexed="8"/>
      <name val="Helvetica Neue"/>
    </font>
    <font>
      <b/>
      <sz val="12"/>
      <color rgb="FF000000"/>
      <name val="Helvetica Neue"/>
    </font>
    <font>
      <sz val="12"/>
      <color rgb="FF000000"/>
      <name val="Helvetica Neue"/>
    </font>
    <font>
      <sz val="12"/>
      <color rgb="FF000000"/>
      <name val="Helvetica"/>
    </font>
    <font>
      <b/>
      <sz val="12"/>
      <color theme="1"/>
      <name val="Helvetica"/>
    </font>
  </fonts>
  <fills count="7">
    <fill>
      <patternFill patternType="none"/>
    </fill>
    <fill>
      <patternFill patternType="gray125"/>
    </fill>
    <fill>
      <patternFill patternType="gray125">
        <bgColor auto="1"/>
      </patternFill>
    </fill>
    <fill>
      <patternFill patternType="solid">
        <fgColor indexed="9"/>
        <bgColor auto="1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mediumGray">
        <f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3" fontId="1" fillId="0" borderId="0" xfId="0" applyNumberFormat="1" applyFont="1" applyAlignment="1">
      <alignment wrapText="1"/>
    </xf>
    <xf numFmtId="3" fontId="1" fillId="0" borderId="0" xfId="0" applyNumberFormat="1" applyFont="1"/>
    <xf numFmtId="3" fontId="1" fillId="2" borderId="0" xfId="0" applyNumberFormat="1" applyFont="1" applyFill="1" applyAlignment="1">
      <alignment wrapText="1"/>
    </xf>
    <xf numFmtId="3" fontId="1" fillId="2" borderId="0" xfId="0" applyNumberFormat="1" applyFont="1" applyFill="1"/>
    <xf numFmtId="3" fontId="1" fillId="1" borderId="0" xfId="0" applyNumberFormat="1" applyFont="1" applyFill="1" applyAlignment="1">
      <alignment wrapText="1"/>
    </xf>
    <xf numFmtId="3" fontId="1" fillId="1" borderId="0" xfId="0" applyNumberFormat="1" applyFont="1" applyFill="1"/>
    <xf numFmtId="3" fontId="5" fillId="0" borderId="0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/>
    </xf>
    <xf numFmtId="0" fontId="0" fillId="0" borderId="0" xfId="0" applyBorder="1"/>
    <xf numFmtId="3" fontId="0" fillId="0" borderId="0" xfId="0" applyNumberFormat="1" applyBorder="1"/>
    <xf numFmtId="1" fontId="0" fillId="0" borderId="0" xfId="0" applyNumberFormat="1" applyFont="1" applyBorder="1" applyAlignment="1">
      <alignment vertical="top"/>
    </xf>
    <xf numFmtId="49" fontId="0" fillId="4" borderId="0" xfId="0" applyNumberFormat="1" applyFont="1" applyFill="1" applyBorder="1" applyAlignment="1">
      <alignment vertical="top"/>
    </xf>
    <xf numFmtId="0" fontId="0" fillId="4" borderId="0" xfId="0" applyNumberFormat="1" applyFont="1" applyFill="1" applyBorder="1" applyAlignment="1">
      <alignment vertical="top"/>
    </xf>
    <xf numFmtId="0" fontId="0" fillId="4" borderId="0" xfId="0" applyFill="1" applyBorder="1"/>
    <xf numFmtId="3" fontId="0" fillId="4" borderId="0" xfId="0" applyNumberFormat="1" applyFill="1" applyBorder="1"/>
    <xf numFmtId="0" fontId="7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top"/>
    </xf>
    <xf numFmtId="1" fontId="5" fillId="5" borderId="1" xfId="0" applyNumberFormat="1" applyFont="1" applyFill="1" applyBorder="1" applyAlignment="1">
      <alignment horizontal="center" vertical="top"/>
    </xf>
    <xf numFmtId="3" fontId="0" fillId="5" borderId="1" xfId="0" applyNumberFormat="1" applyFont="1" applyFill="1" applyBorder="1" applyAlignment="1">
      <alignment vertical="top"/>
    </xf>
    <xf numFmtId="1" fontId="0" fillId="5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ill="1" applyBorder="1"/>
    <xf numFmtId="3" fontId="0" fillId="5" borderId="1" xfId="0" applyNumberFormat="1" applyFill="1" applyBorder="1"/>
    <xf numFmtId="3" fontId="0" fillId="5" borderId="1" xfId="0" applyNumberFormat="1" applyFont="1" applyFill="1" applyBorder="1" applyAlignment="1">
      <alignment vertical="top" wrapText="1"/>
    </xf>
    <xf numFmtId="164" fontId="0" fillId="5" borderId="1" xfId="0" applyNumberFormat="1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top"/>
    </xf>
    <xf numFmtId="1" fontId="0" fillId="4" borderId="1" xfId="0" applyNumberFormat="1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ill="1" applyBorder="1"/>
    <xf numFmtId="3" fontId="0" fillId="4" borderId="1" xfId="0" applyNumberFormat="1" applyFill="1" applyBorder="1"/>
    <xf numFmtId="3" fontId="0" fillId="4" borderId="1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/>
    <xf numFmtId="3" fontId="8" fillId="0" borderId="0" xfId="0" applyNumberFormat="1" applyFont="1" applyAlignment="1">
      <alignment wrapText="1"/>
    </xf>
    <xf numFmtId="3" fontId="9" fillId="0" borderId="0" xfId="0" applyNumberFormat="1" applyFont="1"/>
    <xf numFmtId="3" fontId="0" fillId="2" borderId="0" xfId="0" applyNumberFormat="1" applyFont="1" applyFill="1"/>
    <xf numFmtId="4" fontId="9" fillId="0" borderId="0" xfId="0" applyNumberFormat="1" applyFont="1"/>
    <xf numFmtId="3" fontId="0" fillId="1" borderId="0" xfId="0" applyNumberFormat="1" applyFont="1" applyFill="1"/>
    <xf numFmtId="3" fontId="0" fillId="0" borderId="0" xfId="0" applyNumberFormat="1" applyFont="1" applyAlignment="1">
      <alignment wrapText="1"/>
    </xf>
    <xf numFmtId="3" fontId="0" fillId="4" borderId="0" xfId="0" applyNumberFormat="1" applyFont="1" applyFill="1" applyAlignment="1">
      <alignment wrapText="1"/>
    </xf>
    <xf numFmtId="3" fontId="0" fillId="4" borderId="0" xfId="0" applyNumberFormat="1" applyFont="1" applyFill="1"/>
    <xf numFmtId="3" fontId="10" fillId="6" borderId="0" xfId="0" applyNumberFormat="1" applyFont="1" applyFill="1" applyAlignment="1">
      <alignment wrapText="1"/>
    </xf>
    <xf numFmtId="3" fontId="10" fillId="6" borderId="0" xfId="0" applyNumberFormat="1" applyFont="1" applyFill="1"/>
    <xf numFmtId="3" fontId="0" fillId="6" borderId="0" xfId="0" applyNumberFormat="1" applyFont="1" applyFill="1"/>
    <xf numFmtId="4" fontId="0" fillId="0" borderId="0" xfId="0" applyNumberFormat="1" applyFont="1"/>
    <xf numFmtId="3" fontId="11" fillId="0" borderId="0" xfId="0" applyNumberFormat="1" applyFont="1" applyAlignment="1">
      <alignment horizontal="center" wrapText="1"/>
    </xf>
    <xf numFmtId="165" fontId="0" fillId="0" borderId="0" xfId="0" applyNumberFormat="1" applyFont="1"/>
    <xf numFmtId="164" fontId="0" fillId="0" borderId="0" xfId="0" applyNumberFormat="1" applyFont="1"/>
    <xf numFmtId="164" fontId="0" fillId="4" borderId="0" xfId="0" applyNumberFormat="1" applyFont="1" applyFill="1"/>
    <xf numFmtId="165" fontId="0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3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3" fontId="6" fillId="5" borderId="1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0" fontId="6" fillId="5" borderId="1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vertical="top"/>
    </xf>
    <xf numFmtId="0" fontId="0" fillId="0" borderId="1" xfId="0" applyBorder="1"/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top" wrapText="1"/>
    </xf>
    <xf numFmtId="3" fontId="6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</cellXfs>
  <cellStyles count="20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25" zoomScaleNormal="125" zoomScalePageLayoutView="125" workbookViewId="0">
      <selection activeCell="B30" sqref="B30:C32"/>
    </sheetView>
  </sheetViews>
  <sheetFormatPr baseColWidth="10" defaultColWidth="13" defaultRowHeight="15" x14ac:dyDescent="0"/>
  <cols>
    <col min="1" max="1" width="42.83203125" style="55" customWidth="1"/>
    <col min="2" max="3" width="13" style="49"/>
    <col min="4" max="4" width="4.5" style="49" customWidth="1"/>
    <col min="5" max="10" width="7.6640625" style="49" customWidth="1"/>
    <col min="11" max="16384" width="13" style="49"/>
  </cols>
  <sheetData>
    <row r="1" spans="1:10" s="55" customFormat="1" ht="15" customHeight="1">
      <c r="A1" s="67" t="s">
        <v>60</v>
      </c>
      <c r="B1" s="88" t="s">
        <v>58</v>
      </c>
      <c r="C1" s="89"/>
      <c r="E1" s="90"/>
      <c r="F1" s="91"/>
      <c r="G1" s="91"/>
      <c r="H1" s="90"/>
      <c r="I1" s="91"/>
      <c r="J1" s="91"/>
    </row>
    <row r="2" spans="1:10" ht="32">
      <c r="A2" s="62"/>
      <c r="B2" s="48" t="s">
        <v>0</v>
      </c>
      <c r="C2" s="48" t="s">
        <v>9</v>
      </c>
      <c r="E2" s="63"/>
      <c r="F2" s="63"/>
      <c r="G2" s="63"/>
      <c r="H2" s="63"/>
      <c r="I2" s="63"/>
      <c r="J2" s="63"/>
    </row>
    <row r="3" spans="1:10" ht="16">
      <c r="A3" s="50" t="s">
        <v>59</v>
      </c>
      <c r="B3" s="51">
        <f>'CO2-capture-végétation'!B11</f>
        <v>536.32500000000005</v>
      </c>
      <c r="C3" s="51">
        <f>'CO2-capture-végétation'!C11</f>
        <v>4220.4000000000005</v>
      </c>
      <c r="E3" s="64"/>
      <c r="F3" s="64"/>
      <c r="G3" s="64"/>
      <c r="H3" s="64"/>
      <c r="I3" s="64"/>
      <c r="J3" s="64"/>
    </row>
    <row r="4" spans="1:10" s="57" customFormat="1">
      <c r="A4" s="56"/>
      <c r="E4" s="65"/>
      <c r="F4" s="65"/>
      <c r="G4" s="65"/>
      <c r="H4" s="65"/>
      <c r="I4" s="65"/>
      <c r="J4" s="65"/>
    </row>
    <row r="5" spans="1:10" ht="48">
      <c r="A5" s="50" t="s">
        <v>56</v>
      </c>
      <c r="B5" s="2">
        <f>agriculture!K15+'import-export-agri'!N20+forêt!N10</f>
        <v>134.24295854999997</v>
      </c>
      <c r="C5" s="2">
        <f>agriculture!K29+'import-export-agri'!N40+forêt!N16</f>
        <v>1101.6179294999999</v>
      </c>
      <c r="E5" s="64"/>
      <c r="F5" s="64"/>
      <c r="G5" s="64"/>
      <c r="H5" s="64"/>
      <c r="I5" s="64"/>
      <c r="J5" s="64"/>
    </row>
    <row r="6" spans="1:10" s="60" customFormat="1">
      <c r="A6" s="58"/>
      <c r="B6" s="59"/>
      <c r="C6" s="59"/>
    </row>
    <row r="7" spans="1:10" ht="32">
      <c r="A7" s="50" t="s">
        <v>64</v>
      </c>
      <c r="B7" s="51">
        <v>464</v>
      </c>
      <c r="C7" s="51">
        <v>4308</v>
      </c>
    </row>
    <row r="8" spans="1:10" s="60" customFormat="1">
      <c r="A8" s="58"/>
      <c r="B8" s="59"/>
      <c r="C8" s="59"/>
    </row>
    <row r="9" spans="1:10">
      <c r="A9" s="55" t="s">
        <v>55</v>
      </c>
      <c r="B9" s="61">
        <f>B3/B7</f>
        <v>1.1558728448275863</v>
      </c>
      <c r="C9" s="61">
        <f>C3/C7</f>
        <v>0.97966573816156</v>
      </c>
    </row>
    <row r="10" spans="1:10">
      <c r="A10" s="55" t="s">
        <v>57</v>
      </c>
      <c r="B10" s="61">
        <f>B5/B7</f>
        <v>0.28931672101293099</v>
      </c>
      <c r="C10" s="61">
        <f>C5/C7</f>
        <v>0.25571446831476324</v>
      </c>
    </row>
    <row r="11" spans="1:10" s="60" customFormat="1">
      <c r="A11" s="58"/>
      <c r="B11" s="59"/>
      <c r="C11" s="59"/>
    </row>
    <row r="12" spans="1:10" s="68" customFormat="1">
      <c r="A12" s="67" t="s">
        <v>62</v>
      </c>
      <c r="B12" s="92" t="s">
        <v>61</v>
      </c>
      <c r="C12" s="93"/>
    </row>
    <row r="13" spans="1:10">
      <c r="A13" s="66">
        <v>25</v>
      </c>
      <c r="B13" s="64">
        <f>B$3*$A13/1000</f>
        <v>13.408125000000002</v>
      </c>
      <c r="C13" s="64">
        <f>C3*$A13/1000</f>
        <v>105.51000000000002</v>
      </c>
    </row>
    <row r="14" spans="1:10">
      <c r="A14" s="66">
        <v>40</v>
      </c>
      <c r="B14" s="64">
        <f>B$3*$A14/1000</f>
        <v>21.452999999999999</v>
      </c>
      <c r="C14" s="64">
        <f>C$3*$A14/1000</f>
        <v>168.81600000000003</v>
      </c>
    </row>
    <row r="15" spans="1:10">
      <c r="A15" s="66">
        <v>100</v>
      </c>
      <c r="B15" s="64">
        <f>B$3*$A15/1000</f>
        <v>53.632500000000007</v>
      </c>
      <c r="C15" s="64">
        <f>C$3*$A15/1000</f>
        <v>422.04000000000008</v>
      </c>
    </row>
    <row r="16" spans="1:10">
      <c r="B16" s="64"/>
      <c r="C16" s="64"/>
    </row>
    <row r="17" spans="1:3" s="68" customFormat="1">
      <c r="A17" s="67" t="s">
        <v>63</v>
      </c>
      <c r="B17" s="69"/>
      <c r="C17" s="69"/>
    </row>
    <row r="18" spans="1:3">
      <c r="A18" s="66">
        <f>A13</f>
        <v>25</v>
      </c>
      <c r="B18" s="64">
        <f>B$5*$A18/1000</f>
        <v>3.3560739637499992</v>
      </c>
      <c r="C18" s="64">
        <f t="shared" ref="C18:C20" si="0">C$5*$A18/1000</f>
        <v>27.540448237499998</v>
      </c>
    </row>
    <row r="19" spans="1:3">
      <c r="A19" s="66">
        <f t="shared" ref="A19:A20" si="1">A14</f>
        <v>40</v>
      </c>
      <c r="B19" s="64">
        <f t="shared" ref="B19:B20" si="2">B$5*$A19/1000</f>
        <v>5.3697183419999979</v>
      </c>
      <c r="C19" s="64">
        <f t="shared" si="0"/>
        <v>44.064717180000002</v>
      </c>
    </row>
    <row r="20" spans="1:3">
      <c r="A20" s="66">
        <f t="shared" si="1"/>
        <v>100</v>
      </c>
      <c r="B20" s="64">
        <f t="shared" si="2"/>
        <v>13.424295854999997</v>
      </c>
      <c r="C20" s="64">
        <f t="shared" si="0"/>
        <v>110.16179294999999</v>
      </c>
    </row>
    <row r="21" spans="1:3" s="60" customFormat="1">
      <c r="A21" s="58"/>
      <c r="B21" s="59"/>
      <c r="C21" s="59"/>
    </row>
    <row r="22" spans="1:3" ht="30">
      <c r="A22" s="67" t="s">
        <v>74</v>
      </c>
      <c r="B22" s="70" t="s">
        <v>72</v>
      </c>
      <c r="C22" s="70" t="s">
        <v>73</v>
      </c>
    </row>
    <row r="23" spans="1:3">
      <c r="A23" s="55" t="s">
        <v>42</v>
      </c>
      <c r="B23" s="49">
        <f>agriculture!N33</f>
        <v>1052.058</v>
      </c>
      <c r="C23" s="49">
        <f>agriculture!O33</f>
        <v>136.48320000000001</v>
      </c>
    </row>
    <row r="24" spans="1:3">
      <c r="A24" s="55" t="s">
        <v>43</v>
      </c>
      <c r="B24" s="49">
        <f>agriculture!N34</f>
        <v>1143.3375000000001</v>
      </c>
      <c r="C24" s="49">
        <f>agriculture!O34</f>
        <v>73.173600000000022</v>
      </c>
    </row>
    <row r="25" spans="1:3">
      <c r="A25" s="55" t="s">
        <v>50</v>
      </c>
      <c r="B25" s="49">
        <f>agriculture!N37</f>
        <v>4217.2815000000001</v>
      </c>
      <c r="C25" s="49">
        <f>agriculture!O37</f>
        <v>70.812562499999999</v>
      </c>
    </row>
    <row r="26" spans="1:3" s="60" customFormat="1">
      <c r="A26" s="58"/>
      <c r="B26" s="59"/>
      <c r="C26" s="59"/>
    </row>
    <row r="27" spans="1:3" customFormat="1" ht="30">
      <c r="A27" s="67" t="s">
        <v>84</v>
      </c>
      <c r="B27" s="85" t="s">
        <v>82</v>
      </c>
      <c r="C27" s="85" t="s">
        <v>83</v>
      </c>
    </row>
    <row r="28" spans="1:3" customFormat="1">
      <c r="B28" s="87">
        <f>forêt!N19</f>
        <v>5091.7579999999998</v>
      </c>
      <c r="C28" s="87">
        <f>forêt!N20</f>
        <v>37543.512799999997</v>
      </c>
    </row>
    <row r="29" spans="1:3">
      <c r="A29" s="67" t="s">
        <v>86</v>
      </c>
      <c r="B29" s="86" t="s">
        <v>85</v>
      </c>
      <c r="C29" s="86" t="s">
        <v>85</v>
      </c>
    </row>
    <row r="30" spans="1:3">
      <c r="A30" s="66">
        <f>A18</f>
        <v>25</v>
      </c>
      <c r="B30" s="49">
        <f>B$28*$A30/1000</f>
        <v>127.29395</v>
      </c>
      <c r="C30" s="49">
        <f t="shared" ref="C30:C32" si="3">C$28*$A30/1000</f>
        <v>938.58781999999997</v>
      </c>
    </row>
    <row r="31" spans="1:3">
      <c r="A31" s="66">
        <f t="shared" ref="A31:A32" si="4">A19</f>
        <v>40</v>
      </c>
      <c r="B31" s="49">
        <f t="shared" ref="B31:C32" si="5">B$28*$A31/1000</f>
        <v>203.67032</v>
      </c>
      <c r="C31" s="49">
        <f t="shared" si="3"/>
        <v>1501.7405119999999</v>
      </c>
    </row>
    <row r="32" spans="1:3">
      <c r="A32" s="66">
        <f t="shared" si="4"/>
        <v>100</v>
      </c>
      <c r="B32" s="49">
        <f t="shared" si="5"/>
        <v>509.17579999999998</v>
      </c>
      <c r="C32" s="49">
        <f t="shared" si="3"/>
        <v>3754.3512799999999</v>
      </c>
    </row>
    <row r="33" spans="1:3" s="60" customFormat="1">
      <c r="A33" s="58"/>
      <c r="B33" s="59"/>
      <c r="C33" s="59"/>
    </row>
  </sheetData>
  <mergeCells count="4">
    <mergeCell ref="B1:C1"/>
    <mergeCell ref="E1:G1"/>
    <mergeCell ref="H1:J1"/>
    <mergeCell ref="B12:C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3" sqref="A12:XFD13"/>
    </sheetView>
  </sheetViews>
  <sheetFormatPr baseColWidth="10" defaultColWidth="21.1640625" defaultRowHeight="15" x14ac:dyDescent="0"/>
  <cols>
    <col min="1" max="1" width="26.5" style="55" customWidth="1"/>
    <col min="2" max="2" width="12.5" style="49" customWidth="1"/>
    <col min="3" max="3" width="10.6640625" style="49" customWidth="1"/>
    <col min="4" max="16384" width="21.1640625" style="49"/>
  </cols>
  <sheetData>
    <row r="1" spans="1:3" ht="32">
      <c r="A1" s="1"/>
      <c r="B1" s="48" t="s">
        <v>0</v>
      </c>
      <c r="C1" s="48" t="s">
        <v>9</v>
      </c>
    </row>
    <row r="2" spans="1:3" ht="32">
      <c r="A2" s="50" t="s">
        <v>1</v>
      </c>
      <c r="B2" s="2"/>
      <c r="C2" s="2"/>
    </row>
    <row r="3" spans="1:3" ht="16">
      <c r="A3" s="50" t="s">
        <v>2</v>
      </c>
      <c r="B3" s="51">
        <v>549</v>
      </c>
      <c r="C3" s="51">
        <v>4384</v>
      </c>
    </row>
    <row r="4" spans="1:3" ht="16">
      <c r="A4" s="50" t="s">
        <v>3</v>
      </c>
      <c r="B4" s="51">
        <v>287</v>
      </c>
      <c r="C4" s="51">
        <v>1844</v>
      </c>
    </row>
    <row r="5" spans="1:3" ht="16">
      <c r="A5" s="50" t="s">
        <v>4</v>
      </c>
      <c r="B5" s="51">
        <v>171</v>
      </c>
      <c r="C5" s="51">
        <v>1615</v>
      </c>
    </row>
    <row r="6" spans="1:3" s="52" customFormat="1">
      <c r="A6" s="3"/>
      <c r="B6" s="4"/>
      <c r="C6" s="4"/>
    </row>
    <row r="7" spans="1:3" ht="32">
      <c r="A7" s="50" t="s">
        <v>5</v>
      </c>
      <c r="B7" s="2"/>
      <c r="C7" s="2"/>
    </row>
    <row r="8" spans="1:3" ht="32">
      <c r="A8" s="50" t="s">
        <v>6</v>
      </c>
      <c r="B8" s="53">
        <v>0.65</v>
      </c>
      <c r="C8" s="53">
        <v>0.65</v>
      </c>
    </row>
    <row r="9" spans="1:3" ht="32">
      <c r="A9" s="50" t="s">
        <v>7</v>
      </c>
      <c r="B9" s="53">
        <v>1</v>
      </c>
      <c r="C9" s="53">
        <v>1</v>
      </c>
    </row>
    <row r="10" spans="1:3" s="54" customFormat="1">
      <c r="A10" s="5"/>
      <c r="B10" s="6"/>
      <c r="C10" s="6"/>
    </row>
    <row r="11" spans="1:3" ht="64">
      <c r="A11" s="50" t="s">
        <v>8</v>
      </c>
      <c r="B11" s="51">
        <f>(B4*B8+B5*B9)*1.5</f>
        <v>536.32500000000005</v>
      </c>
      <c r="C11" s="51">
        <f>(C4*C8+C5*C9)*1.5</f>
        <v>4220.4000000000005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2"/>
  <sheetViews>
    <sheetView workbookViewId="0">
      <pane ySplit="1760" topLeftCell="A17"/>
      <selection activeCell="O1" sqref="O1:Q1"/>
      <selection pane="bottomLeft" activeCell="N34" sqref="N34"/>
    </sheetView>
  </sheetViews>
  <sheetFormatPr baseColWidth="10" defaultColWidth="8.33203125" defaultRowHeight="20" customHeight="1" x14ac:dyDescent="0"/>
  <cols>
    <col min="1" max="1" width="18.33203125" style="21" customWidth="1"/>
    <col min="2" max="2" width="26.5" style="8" customWidth="1"/>
    <col min="3" max="3" width="10.5" style="8" customWidth="1"/>
    <col min="4" max="4" width="11.83203125" style="8" customWidth="1"/>
    <col min="5" max="6" width="3.33203125" style="16" customWidth="1"/>
    <col min="7" max="7" width="6.33203125" style="16" customWidth="1"/>
    <col min="8" max="8" width="12.6640625" style="8" customWidth="1"/>
    <col min="9" max="9" width="4.6640625" style="16" customWidth="1"/>
    <col min="10" max="10" width="5.83203125" style="8" customWidth="1"/>
    <col min="11" max="11" width="7.5" style="8" customWidth="1"/>
    <col min="12" max="13" width="8.33203125" style="16" customWidth="1"/>
    <col min="14" max="14" width="10.83203125" style="16" customWidth="1"/>
    <col min="15" max="253" width="8.33203125" style="16" customWidth="1"/>
    <col min="254" max="16384" width="8.33203125" style="9"/>
  </cols>
  <sheetData>
    <row r="1" spans="1:253" ht="15">
      <c r="A1" s="94" t="s">
        <v>46</v>
      </c>
      <c r="B1" s="94"/>
      <c r="C1" s="94"/>
      <c r="D1" s="94"/>
      <c r="E1" s="9"/>
      <c r="F1" s="9"/>
      <c r="G1" s="95" t="s">
        <v>22</v>
      </c>
      <c r="H1" s="96"/>
      <c r="I1" s="9"/>
      <c r="J1" s="97" t="s">
        <v>48</v>
      </c>
      <c r="K1" s="98"/>
      <c r="L1" s="9"/>
      <c r="M1" s="95" t="s">
        <v>70</v>
      </c>
      <c r="N1" s="99"/>
      <c r="O1" s="95" t="s">
        <v>79</v>
      </c>
      <c r="P1" s="99"/>
      <c r="Q1" s="9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15">
      <c r="A2" s="7"/>
      <c r="B2" s="10"/>
      <c r="C2" s="10" t="s">
        <v>11</v>
      </c>
      <c r="D2" s="10" t="s">
        <v>11</v>
      </c>
      <c r="E2" s="9"/>
      <c r="F2" s="9"/>
      <c r="G2" s="11" t="s">
        <v>20</v>
      </c>
      <c r="H2" s="12" t="s">
        <v>14</v>
      </c>
      <c r="I2" s="9"/>
      <c r="J2" s="12" t="s">
        <v>20</v>
      </c>
      <c r="K2" s="12" t="s">
        <v>49</v>
      </c>
      <c r="L2" s="9"/>
      <c r="M2" s="71" t="s">
        <v>68</v>
      </c>
      <c r="N2" s="71" t="s">
        <v>21</v>
      </c>
      <c r="O2" s="9">
        <v>25</v>
      </c>
      <c r="P2" s="9">
        <v>40</v>
      </c>
      <c r="Q2" s="9">
        <v>100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15">
      <c r="A3" s="7"/>
      <c r="C3" s="8" t="s">
        <v>12</v>
      </c>
      <c r="D3" s="8" t="s">
        <v>10</v>
      </c>
      <c r="E3" s="9"/>
      <c r="F3" s="9"/>
      <c r="G3" s="11"/>
      <c r="I3" s="9"/>
      <c r="J3" s="14"/>
      <c r="K3" s="1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15">
      <c r="A4" s="13" t="s">
        <v>27</v>
      </c>
      <c r="B4" s="8" t="s">
        <v>13</v>
      </c>
      <c r="C4" s="8" t="s">
        <v>14</v>
      </c>
      <c r="D4" s="8">
        <v>54654565</v>
      </c>
      <c r="E4" s="9"/>
      <c r="F4" s="9"/>
      <c r="G4" s="9">
        <v>0.8</v>
      </c>
      <c r="H4" s="14">
        <f>D4*G4</f>
        <v>43723652</v>
      </c>
      <c r="I4" s="9"/>
      <c r="J4" s="14"/>
      <c r="K4" s="1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5">
      <c r="A5" s="13" t="s">
        <v>27</v>
      </c>
      <c r="B5" s="15" t="s">
        <v>43</v>
      </c>
      <c r="C5" s="15" t="s">
        <v>14</v>
      </c>
      <c r="D5" s="8">
        <v>4727961</v>
      </c>
      <c r="E5" s="9"/>
      <c r="F5" s="9"/>
      <c r="G5" s="9">
        <v>0.8</v>
      </c>
      <c r="H5" s="14">
        <f t="shared" ref="H5:H8" si="0">D5*G5</f>
        <v>3782368.8000000003</v>
      </c>
      <c r="I5" s="9"/>
      <c r="J5" s="14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15">
      <c r="A6" s="13" t="s">
        <v>27</v>
      </c>
      <c r="B6" s="15" t="s">
        <v>44</v>
      </c>
      <c r="C6" s="15" t="s">
        <v>14</v>
      </c>
      <c r="D6" s="8">
        <v>45197</v>
      </c>
      <c r="E6" s="9"/>
      <c r="F6" s="9"/>
      <c r="G6" s="9">
        <v>0.8</v>
      </c>
      <c r="H6" s="14">
        <f t="shared" si="0"/>
        <v>36157.599999999999</v>
      </c>
      <c r="I6" s="9"/>
      <c r="J6" s="14"/>
      <c r="K6" s="1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5">
      <c r="A7" s="13" t="s">
        <v>27</v>
      </c>
      <c r="B7" s="15" t="s">
        <v>45</v>
      </c>
      <c r="C7" s="15" t="s">
        <v>14</v>
      </c>
      <c r="D7" s="8">
        <v>1189832</v>
      </c>
      <c r="E7" s="9"/>
      <c r="F7" s="9"/>
      <c r="G7" s="9">
        <v>0.8</v>
      </c>
      <c r="H7" s="14">
        <f t="shared" si="0"/>
        <v>951865.60000000009</v>
      </c>
      <c r="I7" s="9"/>
      <c r="J7" s="14"/>
      <c r="K7" s="14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ht="15">
      <c r="A8" s="13" t="s">
        <v>27</v>
      </c>
      <c r="B8" s="15" t="s">
        <v>50</v>
      </c>
      <c r="C8" s="15" t="s">
        <v>14</v>
      </c>
      <c r="D8" s="8">
        <v>33794906</v>
      </c>
      <c r="E8" s="9"/>
      <c r="F8" s="9"/>
      <c r="G8" s="9">
        <v>0.15</v>
      </c>
      <c r="H8" s="14">
        <f t="shared" si="0"/>
        <v>5069235.8999999994</v>
      </c>
      <c r="I8" s="9"/>
      <c r="J8" s="14"/>
      <c r="K8" s="1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ht="15">
      <c r="A9" s="13" t="s">
        <v>27</v>
      </c>
      <c r="B9" s="8" t="s">
        <v>15</v>
      </c>
      <c r="C9" s="8" t="s">
        <v>14</v>
      </c>
      <c r="D9" s="8">
        <v>9282224</v>
      </c>
      <c r="E9" s="9"/>
      <c r="F9" s="9"/>
      <c r="G9" s="9">
        <v>0.2</v>
      </c>
      <c r="H9" s="14">
        <f>D9*G9</f>
        <v>1856444.8</v>
      </c>
      <c r="I9" s="9"/>
      <c r="J9" s="14"/>
      <c r="K9" s="1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ht="15">
      <c r="A10" s="13" t="s">
        <v>27</v>
      </c>
      <c r="B10" s="8" t="s">
        <v>16</v>
      </c>
      <c r="C10" s="8" t="s">
        <v>14</v>
      </c>
      <c r="D10" s="8">
        <v>59761</v>
      </c>
      <c r="E10" s="9"/>
      <c r="F10" s="9"/>
      <c r="G10" s="9">
        <v>0.4</v>
      </c>
      <c r="H10" s="14">
        <f>D10*G10</f>
        <v>23904.400000000001</v>
      </c>
      <c r="I10" s="9"/>
      <c r="J10" s="14"/>
      <c r="K10" s="14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ht="15">
      <c r="A11" s="13" t="s">
        <v>27</v>
      </c>
      <c r="B11" s="8" t="s">
        <v>17</v>
      </c>
      <c r="C11" s="8" t="s">
        <v>14</v>
      </c>
      <c r="D11" s="8">
        <v>4911767</v>
      </c>
      <c r="E11" s="9"/>
      <c r="F11" s="9"/>
      <c r="G11" s="9">
        <v>0.2</v>
      </c>
      <c r="H11" s="14">
        <f>D11*G11</f>
        <v>982353.4</v>
      </c>
      <c r="I11" s="9"/>
      <c r="J11" s="14"/>
      <c r="K11" s="14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ht="15">
      <c r="A12" s="13" t="s">
        <v>27</v>
      </c>
      <c r="B12" s="8" t="s">
        <v>18</v>
      </c>
      <c r="C12" s="8" t="s">
        <v>14</v>
      </c>
      <c r="D12" s="8">
        <v>788127</v>
      </c>
      <c r="E12" s="9"/>
      <c r="F12" s="9"/>
      <c r="G12" s="9">
        <v>0.7</v>
      </c>
      <c r="H12" s="14">
        <f>D12*G12</f>
        <v>551688.89999999991</v>
      </c>
      <c r="I12" s="9"/>
      <c r="J12" s="14"/>
      <c r="K12" s="1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>
      <c r="A13" s="13" t="s">
        <v>27</v>
      </c>
      <c r="B13" s="8" t="s">
        <v>19</v>
      </c>
      <c r="C13" s="8" t="s">
        <v>14</v>
      </c>
      <c r="D13" s="8">
        <v>6870403</v>
      </c>
      <c r="E13" s="9"/>
      <c r="F13" s="9"/>
      <c r="G13" s="9">
        <v>0.2</v>
      </c>
      <c r="H13" s="14">
        <f>D13*G13</f>
        <v>1374080.6</v>
      </c>
      <c r="I13" s="9"/>
      <c r="J13" s="14"/>
      <c r="K13" s="14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>
      <c r="A14" s="7"/>
      <c r="E14" s="9"/>
      <c r="F14" s="9"/>
      <c r="G14" s="9"/>
      <c r="H14" s="14"/>
      <c r="I14" s="9"/>
      <c r="J14" s="22">
        <v>1.5</v>
      </c>
      <c r="K14" s="14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20" customHeight="1">
      <c r="A15" s="13" t="s">
        <v>27</v>
      </c>
      <c r="B15" s="8" t="s">
        <v>47</v>
      </c>
      <c r="C15" s="8" t="s">
        <v>14</v>
      </c>
      <c r="H15" s="8">
        <f>SUM(H4:H13)</f>
        <v>58351751.999999993</v>
      </c>
      <c r="K15" s="8">
        <f>H15*J14/1000000</f>
        <v>87.527627999999979</v>
      </c>
    </row>
    <row r="17" spans="1:253" s="19" customFormat="1" ht="15">
      <c r="A17" s="17"/>
      <c r="B17" s="18"/>
      <c r="C17" s="18"/>
      <c r="D17" s="18"/>
      <c r="H17" s="20"/>
      <c r="J17" s="20"/>
      <c r="K17" s="20"/>
    </row>
    <row r="18" spans="1:253" ht="15">
      <c r="A18" s="13" t="s">
        <v>33</v>
      </c>
      <c r="B18" s="8" t="s">
        <v>13</v>
      </c>
      <c r="C18" s="8" t="s">
        <v>14</v>
      </c>
      <c r="D18" s="8">
        <v>298089390</v>
      </c>
      <c r="E18" s="9"/>
      <c r="F18" s="9"/>
      <c r="G18" s="9">
        <f>G4</f>
        <v>0.8</v>
      </c>
      <c r="H18" s="14">
        <f>D18*G18</f>
        <v>238471512</v>
      </c>
      <c r="I18" s="9"/>
      <c r="J18" s="14"/>
      <c r="K18" s="1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>
      <c r="A19" s="13" t="s">
        <v>33</v>
      </c>
      <c r="B19" s="15" t="s">
        <v>43</v>
      </c>
      <c r="C19" s="15" t="s">
        <v>14</v>
      </c>
      <c r="D19" s="8">
        <v>19703194</v>
      </c>
      <c r="E19" s="9"/>
      <c r="F19" s="9"/>
      <c r="G19" s="9">
        <f t="shared" ref="G19:G27" si="1">G5</f>
        <v>0.8</v>
      </c>
      <c r="H19" s="14">
        <f t="shared" ref="H19:H22" si="2">D19*G19</f>
        <v>15762555.200000001</v>
      </c>
      <c r="I19" s="9"/>
      <c r="J19" s="14"/>
      <c r="K19" s="14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>
      <c r="A20" s="13" t="s">
        <v>33</v>
      </c>
      <c r="B20" s="15" t="s">
        <v>44</v>
      </c>
      <c r="C20" s="15" t="s">
        <v>14</v>
      </c>
      <c r="D20" s="8">
        <v>148097</v>
      </c>
      <c r="E20" s="9"/>
      <c r="F20" s="9"/>
      <c r="G20" s="9">
        <f t="shared" si="1"/>
        <v>0.8</v>
      </c>
      <c r="H20" s="14">
        <f t="shared" si="2"/>
        <v>118477.6</v>
      </c>
      <c r="I20" s="9"/>
      <c r="J20" s="14"/>
      <c r="K20" s="14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>
      <c r="A21" s="13" t="s">
        <v>33</v>
      </c>
      <c r="B21" s="15" t="s">
        <v>45</v>
      </c>
      <c r="C21" s="15" t="s">
        <v>14</v>
      </c>
      <c r="D21" s="8">
        <v>8478437</v>
      </c>
      <c r="E21" s="9"/>
      <c r="F21" s="9"/>
      <c r="G21" s="9">
        <f t="shared" si="1"/>
        <v>0.8</v>
      </c>
      <c r="H21" s="14">
        <f t="shared" si="2"/>
        <v>6782749.6000000006</v>
      </c>
      <c r="I21" s="9"/>
      <c r="J21" s="14"/>
      <c r="K21" s="14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>
      <c r="A22" s="13" t="s">
        <v>33</v>
      </c>
      <c r="B22" s="15" t="s">
        <v>50</v>
      </c>
      <c r="C22" s="15" t="s">
        <v>14</v>
      </c>
      <c r="D22" s="8">
        <v>110768272</v>
      </c>
      <c r="E22" s="9"/>
      <c r="F22" s="9"/>
      <c r="G22" s="9">
        <f t="shared" si="1"/>
        <v>0.15</v>
      </c>
      <c r="H22" s="14">
        <f t="shared" si="2"/>
        <v>16615240.799999999</v>
      </c>
      <c r="I22" s="9"/>
      <c r="J22" s="14"/>
      <c r="K22" s="14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>
      <c r="A23" s="13" t="s">
        <v>33</v>
      </c>
      <c r="B23" s="8" t="s">
        <v>15</v>
      </c>
      <c r="C23" s="8" t="s">
        <v>14</v>
      </c>
      <c r="D23" s="8">
        <v>67906667</v>
      </c>
      <c r="E23" s="9"/>
      <c r="F23" s="9"/>
      <c r="G23" s="9">
        <f t="shared" si="1"/>
        <v>0.2</v>
      </c>
      <c r="H23" s="14">
        <f>D23*G23</f>
        <v>13581333.4</v>
      </c>
      <c r="I23" s="9"/>
      <c r="J23" s="14"/>
      <c r="K23" s="14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>
      <c r="A24" s="13" t="s">
        <v>33</v>
      </c>
      <c r="B24" s="8" t="s">
        <v>16</v>
      </c>
      <c r="C24" s="8" t="s">
        <v>14</v>
      </c>
      <c r="D24" s="8">
        <v>800562</v>
      </c>
      <c r="E24" s="9"/>
      <c r="F24" s="9"/>
      <c r="G24" s="9">
        <f t="shared" si="1"/>
        <v>0.4</v>
      </c>
      <c r="H24" s="14">
        <f>D24*G24</f>
        <v>320224.80000000005</v>
      </c>
      <c r="I24" s="9"/>
      <c r="J24" s="14"/>
      <c r="K24" s="14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>
      <c r="A25" s="13" t="s">
        <v>33</v>
      </c>
      <c r="B25" s="8" t="s">
        <v>17</v>
      </c>
      <c r="C25" s="8" t="s">
        <v>14</v>
      </c>
      <c r="D25" s="8">
        <v>64703829</v>
      </c>
      <c r="E25" s="9"/>
      <c r="F25" s="9"/>
      <c r="G25" s="9">
        <f t="shared" si="1"/>
        <v>0.2</v>
      </c>
      <c r="H25" s="14">
        <f>D25*G25</f>
        <v>12940765.800000001</v>
      </c>
      <c r="I25" s="9"/>
      <c r="J25" s="14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>
      <c r="A26" s="13" t="s">
        <v>33</v>
      </c>
      <c r="B26" s="8" t="s">
        <v>18</v>
      </c>
      <c r="C26" s="8" t="s">
        <v>14</v>
      </c>
      <c r="D26" s="8">
        <v>4960661</v>
      </c>
      <c r="E26" s="9"/>
      <c r="F26" s="9"/>
      <c r="G26" s="9">
        <f t="shared" si="1"/>
        <v>0.7</v>
      </c>
      <c r="H26" s="14">
        <f>D26*G26</f>
        <v>3472462.6999999997</v>
      </c>
      <c r="I26" s="9"/>
      <c r="J26" s="14"/>
      <c r="K26" s="14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>
      <c r="A27" s="13" t="s">
        <v>33</v>
      </c>
      <c r="B27" s="8" t="s">
        <v>19</v>
      </c>
      <c r="C27" s="8" t="s">
        <v>14</v>
      </c>
      <c r="D27" s="8">
        <v>56340060</v>
      </c>
      <c r="E27" s="9"/>
      <c r="F27" s="9"/>
      <c r="G27" s="9">
        <f t="shared" si="1"/>
        <v>0.2</v>
      </c>
      <c r="H27" s="14">
        <f>D27*G27</f>
        <v>11268012</v>
      </c>
      <c r="I27" s="9"/>
      <c r="J27" s="14"/>
      <c r="K27" s="14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>
      <c r="A28" s="7"/>
      <c r="E28" s="9"/>
      <c r="F28" s="9"/>
      <c r="G28" s="9"/>
      <c r="H28" s="14"/>
      <c r="I28" s="9"/>
      <c r="J28" s="22">
        <v>1.5</v>
      </c>
      <c r="K28" s="1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>
      <c r="A29" s="13" t="s">
        <v>33</v>
      </c>
      <c r="B29" s="8" t="s">
        <v>47</v>
      </c>
      <c r="C29" s="8" t="s">
        <v>14</v>
      </c>
      <c r="E29" s="9"/>
      <c r="F29" s="9"/>
      <c r="G29" s="9"/>
      <c r="H29" s="8">
        <f>SUM(H18:H27)</f>
        <v>319333333.89999998</v>
      </c>
      <c r="I29" s="9"/>
      <c r="K29" s="8">
        <f>H29*J28/1000000</f>
        <v>479.00000084999999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1" spans="1:253" s="19" customFormat="1" ht="15">
      <c r="A31" s="17"/>
      <c r="B31" s="18"/>
      <c r="C31" s="18"/>
      <c r="D31" s="18"/>
      <c r="H31" s="20"/>
      <c r="J31" s="20"/>
      <c r="K31" s="20"/>
    </row>
    <row r="32" spans="1:253" ht="20" customHeight="1">
      <c r="H32" s="79" t="s">
        <v>67</v>
      </c>
      <c r="K32" s="8" t="s">
        <v>71</v>
      </c>
      <c r="M32" s="78" t="s">
        <v>66</v>
      </c>
      <c r="N32" s="78" t="s">
        <v>69</v>
      </c>
      <c r="O32" s="78" t="s">
        <v>69</v>
      </c>
      <c r="P32" s="78" t="s">
        <v>69</v>
      </c>
      <c r="Q32" s="78" t="s">
        <v>69</v>
      </c>
    </row>
    <row r="33" spans="1:17" ht="20" customHeight="1">
      <c r="A33" s="13" t="s">
        <v>27</v>
      </c>
      <c r="B33" s="74" t="s">
        <v>13</v>
      </c>
      <c r="C33" s="74" t="s">
        <v>65</v>
      </c>
      <c r="D33" s="76">
        <v>56868</v>
      </c>
      <c r="E33" s="74"/>
      <c r="G33" s="16">
        <f>G4</f>
        <v>0.8</v>
      </c>
      <c r="H33" s="77">
        <f>(D33/10000)*G33</f>
        <v>4.5494399999999997</v>
      </c>
      <c r="J33" s="77">
        <f>J$28*G33</f>
        <v>1.2000000000000002</v>
      </c>
      <c r="K33" s="77">
        <f>H33*J33</f>
        <v>5.4593280000000002</v>
      </c>
      <c r="M33" s="16">
        <v>185</v>
      </c>
      <c r="N33" s="8">
        <f>(D33/10000)*M33</f>
        <v>1052.058</v>
      </c>
      <c r="O33" s="26">
        <f>$K33*O$2</f>
        <v>136.48320000000001</v>
      </c>
      <c r="P33" s="26">
        <f t="shared" ref="P33:Q34" si="3">$K33*P$2</f>
        <v>218.37312</v>
      </c>
      <c r="Q33" s="26">
        <f t="shared" si="3"/>
        <v>545.93280000000004</v>
      </c>
    </row>
    <row r="34" spans="1:17" ht="20" customHeight="1">
      <c r="A34" s="13" t="s">
        <v>27</v>
      </c>
      <c r="B34" s="74" t="s">
        <v>43</v>
      </c>
      <c r="C34" s="74" t="s">
        <v>65</v>
      </c>
      <c r="D34" s="76">
        <v>30489</v>
      </c>
      <c r="E34" s="74"/>
      <c r="G34" s="16">
        <f t="shared" ref="G34:G42" si="4">G5</f>
        <v>0.8</v>
      </c>
      <c r="H34" s="77">
        <f t="shared" ref="H34:H42" si="5">(D34/10000)*G34</f>
        <v>2.4391200000000004</v>
      </c>
      <c r="J34" s="77">
        <f t="shared" ref="J34:J42" si="6">J$28*G34</f>
        <v>1.2000000000000002</v>
      </c>
      <c r="K34" s="77">
        <f t="shared" ref="K34:K42" si="7">H34*J34</f>
        <v>2.9269440000000011</v>
      </c>
      <c r="M34" s="16">
        <v>375</v>
      </c>
      <c r="N34" s="8">
        <f>(D34/10000)*M34</f>
        <v>1143.3375000000001</v>
      </c>
      <c r="O34" s="26">
        <f t="shared" ref="O34" si="8">$K34*O$2</f>
        <v>73.173600000000022</v>
      </c>
      <c r="P34" s="26">
        <f t="shared" si="3"/>
        <v>117.07776000000004</v>
      </c>
      <c r="Q34" s="26">
        <f t="shared" si="3"/>
        <v>292.69440000000009</v>
      </c>
    </row>
    <row r="35" spans="1:17" ht="20" customHeight="1">
      <c r="A35" s="13" t="s">
        <v>27</v>
      </c>
      <c r="B35" s="15" t="s">
        <v>44</v>
      </c>
      <c r="C35" s="74" t="s">
        <v>65</v>
      </c>
      <c r="D35" s="76">
        <v>19405</v>
      </c>
      <c r="E35" s="74"/>
      <c r="G35" s="16">
        <f t="shared" si="4"/>
        <v>0.8</v>
      </c>
      <c r="H35" s="77">
        <f t="shared" si="5"/>
        <v>1.5524</v>
      </c>
      <c r="J35" s="77">
        <f t="shared" si="6"/>
        <v>1.2000000000000002</v>
      </c>
      <c r="K35" s="77">
        <f t="shared" si="7"/>
        <v>1.8628800000000003</v>
      </c>
      <c r="N35" s="8"/>
      <c r="O35" s="26"/>
      <c r="P35" s="26"/>
      <c r="Q35" s="26"/>
    </row>
    <row r="36" spans="1:17" ht="20" customHeight="1">
      <c r="A36" s="13" t="s">
        <v>27</v>
      </c>
      <c r="B36" s="74" t="s">
        <v>45</v>
      </c>
      <c r="C36" s="74" t="s">
        <v>65</v>
      </c>
      <c r="D36" s="76">
        <v>21634</v>
      </c>
      <c r="E36" s="74"/>
      <c r="G36" s="16">
        <f t="shared" si="4"/>
        <v>0.8</v>
      </c>
      <c r="H36" s="77">
        <f t="shared" si="5"/>
        <v>1.7307200000000003</v>
      </c>
      <c r="J36" s="77">
        <f t="shared" si="6"/>
        <v>1.2000000000000002</v>
      </c>
      <c r="K36" s="77">
        <f t="shared" si="7"/>
        <v>2.0768640000000005</v>
      </c>
      <c r="N36" s="8"/>
      <c r="O36" s="26"/>
      <c r="P36" s="26"/>
      <c r="Q36" s="26"/>
    </row>
    <row r="37" spans="1:17" ht="20" customHeight="1">
      <c r="A37" s="75" t="s">
        <v>27</v>
      </c>
      <c r="B37" s="74" t="s">
        <v>50</v>
      </c>
      <c r="C37" s="74" t="s">
        <v>65</v>
      </c>
      <c r="D37" s="76">
        <v>839260</v>
      </c>
      <c r="E37" s="74"/>
      <c r="G37" s="16">
        <f t="shared" si="4"/>
        <v>0.15</v>
      </c>
      <c r="H37" s="77">
        <f t="shared" si="5"/>
        <v>12.588900000000001</v>
      </c>
      <c r="J37" s="77">
        <f t="shared" si="6"/>
        <v>0.22499999999999998</v>
      </c>
      <c r="K37" s="77">
        <f t="shared" si="7"/>
        <v>2.8325024999999999</v>
      </c>
      <c r="M37" s="16">
        <v>335</v>
      </c>
      <c r="N37" s="8">
        <f>(D37/10000)*G37*M37</f>
        <v>4217.2815000000001</v>
      </c>
      <c r="O37" s="26">
        <f t="shared" ref="O37:Q37" si="9">$K37*O$2</f>
        <v>70.812562499999999</v>
      </c>
      <c r="P37" s="26">
        <f t="shared" si="9"/>
        <v>113.3001</v>
      </c>
      <c r="Q37" s="26">
        <f t="shared" si="9"/>
        <v>283.25024999999999</v>
      </c>
    </row>
    <row r="38" spans="1:17" ht="20" customHeight="1">
      <c r="A38" s="13" t="s">
        <v>27</v>
      </c>
      <c r="B38" s="74" t="s">
        <v>15</v>
      </c>
      <c r="C38" s="74" t="s">
        <v>65</v>
      </c>
      <c r="D38" s="76">
        <v>103770</v>
      </c>
      <c r="E38" s="74"/>
      <c r="G38" s="16">
        <f t="shared" si="4"/>
        <v>0.2</v>
      </c>
      <c r="H38" s="77">
        <f t="shared" si="5"/>
        <v>2.0754000000000001</v>
      </c>
      <c r="J38" s="77">
        <f t="shared" si="6"/>
        <v>0.30000000000000004</v>
      </c>
      <c r="K38" s="77">
        <f t="shared" si="7"/>
        <v>0.62262000000000017</v>
      </c>
      <c r="N38" s="8"/>
    </row>
    <row r="39" spans="1:17" ht="20" customHeight="1">
      <c r="A39" s="13" t="s">
        <v>27</v>
      </c>
      <c r="B39" s="74" t="s">
        <v>16</v>
      </c>
      <c r="C39" s="74" t="s">
        <v>65</v>
      </c>
      <c r="D39" s="76">
        <v>16999</v>
      </c>
      <c r="E39" s="74"/>
      <c r="G39" s="16">
        <f t="shared" si="4"/>
        <v>0.4</v>
      </c>
      <c r="H39" s="77">
        <f t="shared" si="5"/>
        <v>0.67996000000000001</v>
      </c>
      <c r="J39" s="77">
        <f t="shared" si="6"/>
        <v>0.60000000000000009</v>
      </c>
      <c r="K39" s="77">
        <f t="shared" si="7"/>
        <v>0.40797600000000006</v>
      </c>
      <c r="N39" s="8"/>
    </row>
    <row r="40" spans="1:17" ht="20" customHeight="1">
      <c r="A40" s="13" t="s">
        <v>27</v>
      </c>
      <c r="B40" s="74" t="s">
        <v>17</v>
      </c>
      <c r="C40" s="74" t="s">
        <v>65</v>
      </c>
      <c r="D40" s="76">
        <v>219331</v>
      </c>
      <c r="E40" s="74"/>
      <c r="G40" s="16">
        <f t="shared" si="4"/>
        <v>0.2</v>
      </c>
      <c r="H40" s="77">
        <f t="shared" si="5"/>
        <v>4.3866199999999997</v>
      </c>
      <c r="J40" s="77">
        <f t="shared" si="6"/>
        <v>0.30000000000000004</v>
      </c>
      <c r="K40" s="77">
        <f t="shared" si="7"/>
        <v>1.3159860000000001</v>
      </c>
      <c r="N40" s="8"/>
    </row>
    <row r="41" spans="1:17" ht="20" customHeight="1">
      <c r="A41" s="13" t="s">
        <v>27</v>
      </c>
      <c r="B41" s="74" t="s">
        <v>18</v>
      </c>
      <c r="C41" s="74" t="s">
        <v>65</v>
      </c>
      <c r="D41" s="76">
        <v>24377</v>
      </c>
      <c r="E41" s="74"/>
      <c r="G41" s="16">
        <f t="shared" si="4"/>
        <v>0.7</v>
      </c>
      <c r="H41" s="77">
        <f t="shared" si="5"/>
        <v>1.7063899999999999</v>
      </c>
      <c r="J41" s="77">
        <f t="shared" si="6"/>
        <v>1.0499999999999998</v>
      </c>
      <c r="K41" s="77">
        <f t="shared" si="7"/>
        <v>1.7917094999999996</v>
      </c>
      <c r="N41" s="8"/>
    </row>
    <row r="42" spans="1:17" ht="20" customHeight="1">
      <c r="A42" s="13" t="s">
        <v>27</v>
      </c>
      <c r="B42" s="74" t="s">
        <v>19</v>
      </c>
      <c r="C42" s="74" t="s">
        <v>65</v>
      </c>
      <c r="D42" s="76">
        <v>379141</v>
      </c>
      <c r="E42" s="74"/>
      <c r="G42" s="16">
        <f t="shared" si="4"/>
        <v>0.2</v>
      </c>
      <c r="H42" s="77">
        <f t="shared" si="5"/>
        <v>7.5828199999999999</v>
      </c>
      <c r="J42" s="77">
        <f t="shared" si="6"/>
        <v>0.30000000000000004</v>
      </c>
      <c r="K42" s="77">
        <f t="shared" si="7"/>
        <v>2.2748460000000001</v>
      </c>
      <c r="N42" s="8"/>
    </row>
  </sheetData>
  <mergeCells count="5">
    <mergeCell ref="A1:D1"/>
    <mergeCell ref="G1:H1"/>
    <mergeCell ref="J1:K1"/>
    <mergeCell ref="M1:N1"/>
    <mergeCell ref="O1:Q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5"/>
  <sheetViews>
    <sheetView workbookViewId="0">
      <selection activeCell="H2" sqref="H2"/>
    </sheetView>
  </sheetViews>
  <sheetFormatPr baseColWidth="10" defaultColWidth="8.33203125" defaultRowHeight="20" customHeight="1" x14ac:dyDescent="0"/>
  <cols>
    <col min="1" max="1" width="16.83203125" style="16" customWidth="1"/>
    <col min="2" max="2" width="21.5" style="16" customWidth="1"/>
    <col min="3" max="3" width="21.33203125" style="16" customWidth="1"/>
    <col min="4" max="5" width="6.5" style="16" customWidth="1"/>
    <col min="6" max="6" width="12" style="8" customWidth="1"/>
    <col min="7" max="7" width="8.33203125" style="16" customWidth="1"/>
    <col min="8" max="8" width="16.6640625" style="16" customWidth="1"/>
    <col min="9" max="9" width="8.33203125" style="16" customWidth="1"/>
    <col min="10" max="10" width="15.33203125" style="16" customWidth="1"/>
    <col min="11" max="11" width="12.6640625" style="8" customWidth="1"/>
    <col min="12" max="12" width="8.33203125" style="16" customWidth="1"/>
    <col min="13" max="13" width="5.83203125" style="8" customWidth="1"/>
    <col min="14" max="14" width="6.6640625" style="8" customWidth="1"/>
    <col min="15" max="248" width="8.33203125" style="16" customWidth="1"/>
    <col min="249" max="16384" width="8.33203125" style="9"/>
  </cols>
  <sheetData>
    <row r="1" spans="1:14" s="9" customFormat="1" ht="15">
      <c r="A1" s="100" t="s">
        <v>34</v>
      </c>
      <c r="B1" s="100"/>
      <c r="C1" s="100"/>
      <c r="D1" s="100"/>
      <c r="E1" s="100"/>
      <c r="F1" s="100"/>
      <c r="J1" s="95" t="s">
        <v>22</v>
      </c>
      <c r="K1" s="96"/>
      <c r="M1" s="97" t="s">
        <v>48</v>
      </c>
      <c r="N1" s="98"/>
    </row>
    <row r="2" spans="1:14" s="9" customFormat="1" ht="30">
      <c r="A2" s="23" t="s">
        <v>23</v>
      </c>
      <c r="B2" s="23" t="s">
        <v>24</v>
      </c>
      <c r="C2" s="23" t="s">
        <v>25</v>
      </c>
      <c r="D2" s="23" t="s">
        <v>26</v>
      </c>
      <c r="E2" s="23" t="s">
        <v>12</v>
      </c>
      <c r="F2" s="10" t="s">
        <v>10</v>
      </c>
      <c r="H2" s="9" t="s">
        <v>51</v>
      </c>
      <c r="J2" s="11" t="s">
        <v>20</v>
      </c>
      <c r="K2" s="12" t="s">
        <v>14</v>
      </c>
      <c r="M2" s="12" t="s">
        <v>20</v>
      </c>
      <c r="N2" s="12" t="s">
        <v>49</v>
      </c>
    </row>
    <row r="3" spans="1:14" s="9" customFormat="1" ht="15">
      <c r="A3" s="15" t="s">
        <v>27</v>
      </c>
      <c r="B3" s="15" t="s">
        <v>30</v>
      </c>
      <c r="C3" s="15" t="s">
        <v>35</v>
      </c>
      <c r="D3" s="16">
        <v>2016</v>
      </c>
      <c r="E3" s="15" t="s">
        <v>14</v>
      </c>
      <c r="F3" s="8">
        <v>164065</v>
      </c>
      <c r="H3" s="14">
        <f>F3-F4</f>
        <v>128673</v>
      </c>
      <c r="J3" s="24">
        <v>0.7</v>
      </c>
      <c r="K3" s="25">
        <f>H3*J3</f>
        <v>90071.099999999991</v>
      </c>
      <c r="M3" s="14"/>
      <c r="N3" s="14"/>
    </row>
    <row r="4" spans="1:14" s="9" customFormat="1" ht="15">
      <c r="A4" s="15" t="s">
        <v>27</v>
      </c>
      <c r="B4" s="15" t="s">
        <v>31</v>
      </c>
      <c r="C4" s="15" t="s">
        <v>35</v>
      </c>
      <c r="D4" s="16">
        <v>2016</v>
      </c>
      <c r="E4" s="15" t="s">
        <v>14</v>
      </c>
      <c r="F4" s="8">
        <v>35392</v>
      </c>
      <c r="J4" s="24"/>
      <c r="K4" s="25"/>
      <c r="M4" s="14"/>
      <c r="N4" s="14"/>
    </row>
    <row r="5" spans="1:14" s="9" customFormat="1" ht="15">
      <c r="A5" s="15" t="s">
        <v>27</v>
      </c>
      <c r="B5" s="15" t="s">
        <v>30</v>
      </c>
      <c r="C5" s="15" t="s">
        <v>42</v>
      </c>
      <c r="D5" s="16">
        <v>2016</v>
      </c>
      <c r="E5" s="15" t="s">
        <v>14</v>
      </c>
      <c r="F5" s="8">
        <v>2575672</v>
      </c>
      <c r="H5" s="14">
        <f>F5-F6</f>
        <v>-28028387</v>
      </c>
      <c r="J5" s="24">
        <v>0.8</v>
      </c>
      <c r="K5" s="25">
        <f>H5*J5</f>
        <v>-22422709.600000001</v>
      </c>
      <c r="M5" s="14"/>
      <c r="N5" s="14"/>
    </row>
    <row r="6" spans="1:14" s="9" customFormat="1" ht="15">
      <c r="A6" s="15" t="s">
        <v>27</v>
      </c>
      <c r="B6" s="15" t="s">
        <v>31</v>
      </c>
      <c r="C6" s="15" t="s">
        <v>42</v>
      </c>
      <c r="D6" s="16">
        <v>2016</v>
      </c>
      <c r="E6" s="15" t="s">
        <v>14</v>
      </c>
      <c r="F6" s="8">
        <v>30604059</v>
      </c>
      <c r="J6" s="24"/>
      <c r="K6" s="25"/>
      <c r="M6" s="14"/>
      <c r="N6" s="14"/>
    </row>
    <row r="7" spans="1:14" s="9" customFormat="1" ht="15">
      <c r="A7" s="15" t="s">
        <v>27</v>
      </c>
      <c r="B7" s="15" t="s">
        <v>30</v>
      </c>
      <c r="C7" s="15" t="s">
        <v>36</v>
      </c>
      <c r="D7" s="16">
        <v>2016</v>
      </c>
      <c r="E7" s="15" t="s">
        <v>14</v>
      </c>
      <c r="F7" s="8">
        <v>70332</v>
      </c>
      <c r="H7" s="14">
        <f>F7-F8</f>
        <v>-198628</v>
      </c>
      <c r="J7" s="24">
        <v>0.8</v>
      </c>
      <c r="K7" s="25">
        <f>H7*J7</f>
        <v>-158902.40000000002</v>
      </c>
      <c r="M7" s="14"/>
      <c r="N7" s="14"/>
    </row>
    <row r="8" spans="1:14" s="9" customFormat="1" ht="15">
      <c r="A8" s="15" t="s">
        <v>27</v>
      </c>
      <c r="B8" s="15" t="s">
        <v>31</v>
      </c>
      <c r="C8" s="15" t="s">
        <v>36</v>
      </c>
      <c r="D8" s="16">
        <v>2016</v>
      </c>
      <c r="E8" s="15" t="s">
        <v>14</v>
      </c>
      <c r="F8" s="8">
        <v>268960</v>
      </c>
      <c r="J8" s="24"/>
      <c r="K8" s="25"/>
      <c r="M8" s="14"/>
      <c r="N8" s="14"/>
    </row>
    <row r="9" spans="1:14" s="9" customFormat="1" ht="15">
      <c r="A9" s="15" t="s">
        <v>27</v>
      </c>
      <c r="B9" s="15" t="s">
        <v>30</v>
      </c>
      <c r="C9" s="15" t="s">
        <v>37</v>
      </c>
      <c r="D9" s="16">
        <v>2016</v>
      </c>
      <c r="E9" s="15" t="s">
        <v>14</v>
      </c>
      <c r="F9" s="8">
        <v>2662323</v>
      </c>
      <c r="H9" s="14">
        <f>F9-F10</f>
        <v>739432</v>
      </c>
      <c r="J9" s="24">
        <v>0.8</v>
      </c>
      <c r="K9" s="25">
        <f>H9*J9</f>
        <v>591545.59999999998</v>
      </c>
      <c r="M9" s="14"/>
      <c r="N9" s="14"/>
    </row>
    <row r="10" spans="1:14" s="9" customFormat="1" ht="15">
      <c r="A10" s="15" t="s">
        <v>27</v>
      </c>
      <c r="B10" s="15" t="s">
        <v>31</v>
      </c>
      <c r="C10" s="15" t="s">
        <v>37</v>
      </c>
      <c r="D10" s="16">
        <v>2016</v>
      </c>
      <c r="E10" s="15" t="s">
        <v>14</v>
      </c>
      <c r="F10" s="8">
        <v>1922891</v>
      </c>
      <c r="J10" s="24"/>
      <c r="K10" s="25"/>
      <c r="M10" s="14"/>
      <c r="N10" s="14"/>
    </row>
    <row r="11" spans="1:14" s="9" customFormat="1" ht="15">
      <c r="A11" s="15" t="s">
        <v>27</v>
      </c>
      <c r="B11" s="15" t="s">
        <v>30</v>
      </c>
      <c r="C11" s="15" t="s">
        <v>38</v>
      </c>
      <c r="D11" s="16">
        <v>2016</v>
      </c>
      <c r="E11" s="15" t="s">
        <v>14</v>
      </c>
      <c r="F11" s="8">
        <v>1552135</v>
      </c>
      <c r="H11" s="14">
        <f>F11-F12</f>
        <v>169482</v>
      </c>
      <c r="J11" s="24">
        <v>1</v>
      </c>
      <c r="K11" s="25">
        <f>H11*J11</f>
        <v>169482</v>
      </c>
      <c r="M11" s="14"/>
      <c r="N11" s="14"/>
    </row>
    <row r="12" spans="1:14" s="9" customFormat="1" ht="15">
      <c r="A12" s="15" t="s">
        <v>27</v>
      </c>
      <c r="B12" s="15" t="s">
        <v>31</v>
      </c>
      <c r="C12" s="15" t="s">
        <v>38</v>
      </c>
      <c r="D12" s="16">
        <v>2016</v>
      </c>
      <c r="E12" s="15" t="s">
        <v>14</v>
      </c>
      <c r="F12" s="8">
        <v>1382653</v>
      </c>
      <c r="J12" s="24"/>
      <c r="K12" s="25"/>
      <c r="M12" s="14"/>
      <c r="N12" s="14"/>
    </row>
    <row r="13" spans="1:14" s="9" customFormat="1" ht="15">
      <c r="A13" s="15" t="s">
        <v>27</v>
      </c>
      <c r="B13" s="15" t="s">
        <v>30</v>
      </c>
      <c r="C13" s="15" t="s">
        <v>39</v>
      </c>
      <c r="D13" s="16">
        <v>2016</v>
      </c>
      <c r="E13" s="15" t="s">
        <v>14</v>
      </c>
      <c r="F13" s="8">
        <v>125974</v>
      </c>
      <c r="H13" s="14">
        <f>F13-F14</f>
        <v>-358336</v>
      </c>
      <c r="J13" s="24">
        <v>0.7</v>
      </c>
      <c r="K13" s="25">
        <f>H13*J13</f>
        <v>-250835.19999999998</v>
      </c>
      <c r="M13" s="14"/>
      <c r="N13" s="14"/>
    </row>
    <row r="14" spans="1:14" s="9" customFormat="1" ht="15">
      <c r="A14" s="15" t="s">
        <v>27</v>
      </c>
      <c r="B14" s="15" t="s">
        <v>31</v>
      </c>
      <c r="C14" s="15" t="s">
        <v>39</v>
      </c>
      <c r="D14" s="16">
        <v>2016</v>
      </c>
      <c r="E14" s="15" t="s">
        <v>14</v>
      </c>
      <c r="F14" s="8">
        <v>484310</v>
      </c>
      <c r="J14" s="24"/>
      <c r="K14" s="25"/>
      <c r="M14" s="8"/>
      <c r="N14" s="14"/>
    </row>
    <row r="15" spans="1:14" s="9" customFormat="1" ht="15">
      <c r="A15" s="15" t="s">
        <v>27</v>
      </c>
      <c r="B15" s="15" t="s">
        <v>30</v>
      </c>
      <c r="C15" s="15" t="s">
        <v>40</v>
      </c>
      <c r="D15" s="16">
        <v>2016</v>
      </c>
      <c r="E15" s="15" t="s">
        <v>14</v>
      </c>
      <c r="F15" s="8">
        <v>20496</v>
      </c>
      <c r="H15" s="14">
        <f>F15-F16</f>
        <v>-222235</v>
      </c>
      <c r="J15" s="24">
        <v>0.9</v>
      </c>
      <c r="K15" s="25">
        <f>H15*J15</f>
        <v>-200011.5</v>
      </c>
      <c r="M15" s="24"/>
      <c r="N15" s="25"/>
    </row>
    <row r="16" spans="1:14" s="9" customFormat="1" ht="15">
      <c r="A16" s="15" t="s">
        <v>27</v>
      </c>
      <c r="B16" s="15" t="s">
        <v>31</v>
      </c>
      <c r="C16" s="15" t="s">
        <v>40</v>
      </c>
      <c r="D16" s="16">
        <v>2016</v>
      </c>
      <c r="E16" s="15" t="s">
        <v>14</v>
      </c>
      <c r="F16" s="8">
        <v>242731</v>
      </c>
      <c r="J16" s="24"/>
      <c r="K16" s="25"/>
      <c r="M16" s="24"/>
      <c r="N16" s="25"/>
    </row>
    <row r="17" spans="1:14" s="9" customFormat="1" ht="15">
      <c r="A17" s="15" t="s">
        <v>27</v>
      </c>
      <c r="B17" s="15" t="s">
        <v>30</v>
      </c>
      <c r="C17" s="15" t="s">
        <v>41</v>
      </c>
      <c r="D17" s="16">
        <v>2016</v>
      </c>
      <c r="E17" s="15" t="s">
        <v>14</v>
      </c>
      <c r="F17" s="8">
        <v>4519025</v>
      </c>
      <c r="H17" s="14">
        <f>F17-F18</f>
        <v>3979313</v>
      </c>
      <c r="J17" s="24">
        <v>0.4</v>
      </c>
      <c r="K17" s="25">
        <f>H17*J17</f>
        <v>1591725.2000000002</v>
      </c>
      <c r="M17" s="24"/>
      <c r="N17" s="25"/>
    </row>
    <row r="18" spans="1:14" s="9" customFormat="1" ht="15">
      <c r="A18" s="15" t="s">
        <v>27</v>
      </c>
      <c r="B18" s="15" t="s">
        <v>31</v>
      </c>
      <c r="C18" s="15" t="s">
        <v>41</v>
      </c>
      <c r="D18" s="16">
        <v>2016</v>
      </c>
      <c r="E18" s="15" t="s">
        <v>14</v>
      </c>
      <c r="F18" s="8">
        <v>539712</v>
      </c>
      <c r="J18" s="24"/>
      <c r="K18" s="25"/>
      <c r="M18" s="24"/>
      <c r="N18" s="25"/>
    </row>
    <row r="19" spans="1:14" s="9" customFormat="1" ht="15">
      <c r="A19" s="15"/>
      <c r="B19" s="15"/>
      <c r="C19" s="15"/>
      <c r="D19" s="16"/>
      <c r="E19" s="15"/>
      <c r="F19" s="8"/>
      <c r="J19" s="24"/>
      <c r="K19" s="25"/>
      <c r="M19" s="22">
        <v>1.5</v>
      </c>
      <c r="N19" s="14"/>
    </row>
    <row r="20" spans="1:14" s="9" customFormat="1" ht="15">
      <c r="A20" s="15"/>
      <c r="B20" s="15" t="s">
        <v>52</v>
      </c>
      <c r="C20" s="15"/>
      <c r="D20" s="16"/>
      <c r="E20" s="15"/>
      <c r="F20" s="8"/>
      <c r="J20" s="24"/>
      <c r="K20" s="25">
        <f>SUM(K3:K18)</f>
        <v>-20589634.799999997</v>
      </c>
      <c r="M20" s="14"/>
      <c r="N20" s="14">
        <f>K20*M19/1000000</f>
        <v>-30.884452199999995</v>
      </c>
    </row>
    <row r="21" spans="1:14" s="9" customFormat="1" ht="15">
      <c r="A21" s="15"/>
      <c r="B21" s="15"/>
      <c r="C21" s="15"/>
      <c r="D21" s="16"/>
      <c r="E21" s="15"/>
      <c r="F21" s="8"/>
      <c r="J21" s="24"/>
      <c r="K21" s="25"/>
      <c r="M21" s="14"/>
      <c r="N21" s="14"/>
    </row>
    <row r="22" spans="1:14" s="19" customFormat="1" ht="15">
      <c r="A22" s="27"/>
      <c r="B22" s="27"/>
      <c r="C22" s="27"/>
      <c r="D22" s="28"/>
      <c r="E22" s="27"/>
      <c r="F22" s="18"/>
      <c r="J22" s="29"/>
      <c r="K22" s="30"/>
      <c r="M22" s="20"/>
      <c r="N22" s="20"/>
    </row>
    <row r="23" spans="1:14" s="9" customFormat="1" ht="15">
      <c r="A23" s="15" t="s">
        <v>33</v>
      </c>
      <c r="B23" s="15" t="s">
        <v>30</v>
      </c>
      <c r="C23" s="15" t="s">
        <v>35</v>
      </c>
      <c r="D23" s="16">
        <v>2016</v>
      </c>
      <c r="E23" s="15" t="s">
        <v>14</v>
      </c>
      <c r="F23" s="8">
        <v>1593264</v>
      </c>
      <c r="H23" s="14">
        <f>F23-F24</f>
        <v>1236959</v>
      </c>
      <c r="J23" s="24">
        <v>0.7</v>
      </c>
      <c r="K23" s="25">
        <f>H23*J23</f>
        <v>865871.29999999993</v>
      </c>
      <c r="M23" s="14"/>
      <c r="N23" s="14"/>
    </row>
    <row r="24" spans="1:14" s="9" customFormat="1" ht="15">
      <c r="A24" s="15" t="s">
        <v>33</v>
      </c>
      <c r="B24" s="15" t="s">
        <v>31</v>
      </c>
      <c r="C24" s="15" t="s">
        <v>35</v>
      </c>
      <c r="D24" s="16">
        <v>2016</v>
      </c>
      <c r="E24" s="15" t="s">
        <v>14</v>
      </c>
      <c r="F24" s="8">
        <v>356305</v>
      </c>
      <c r="J24" s="24"/>
      <c r="K24" s="25"/>
      <c r="M24" s="14"/>
      <c r="N24" s="14"/>
    </row>
    <row r="25" spans="1:14" s="9" customFormat="1" ht="15">
      <c r="A25" s="15" t="s">
        <v>33</v>
      </c>
      <c r="B25" s="15" t="s">
        <v>30</v>
      </c>
      <c r="C25" s="15" t="s">
        <v>42</v>
      </c>
      <c r="D25" s="16">
        <v>2016</v>
      </c>
      <c r="E25" s="15" t="s">
        <v>14</v>
      </c>
      <c r="F25" s="8">
        <v>84557982</v>
      </c>
      <c r="H25" s="14">
        <f>F25-F26</f>
        <v>-25190181</v>
      </c>
      <c r="J25" s="24">
        <v>0.8</v>
      </c>
      <c r="K25" s="25">
        <f>H25*J25</f>
        <v>-20152144.800000001</v>
      </c>
      <c r="M25" s="14"/>
      <c r="N25" s="14"/>
    </row>
    <row r="26" spans="1:14" s="9" customFormat="1" ht="15">
      <c r="A26" s="15" t="s">
        <v>33</v>
      </c>
      <c r="B26" s="15" t="s">
        <v>31</v>
      </c>
      <c r="C26" s="15" t="s">
        <v>42</v>
      </c>
      <c r="D26" s="16">
        <v>2016</v>
      </c>
      <c r="E26" s="15" t="s">
        <v>14</v>
      </c>
      <c r="F26" s="8">
        <v>109748163</v>
      </c>
      <c r="J26" s="24"/>
      <c r="K26" s="25"/>
      <c r="M26" s="14"/>
      <c r="N26" s="14"/>
    </row>
    <row r="27" spans="1:14" s="9" customFormat="1" ht="15">
      <c r="A27" s="15" t="s">
        <v>33</v>
      </c>
      <c r="B27" s="15" t="s">
        <v>30</v>
      </c>
      <c r="C27" s="15" t="s">
        <v>36</v>
      </c>
      <c r="D27" s="16">
        <v>2016</v>
      </c>
      <c r="E27" s="15" t="s">
        <v>14</v>
      </c>
      <c r="F27" s="8">
        <v>894307</v>
      </c>
      <c r="H27" s="14">
        <f>F27-F28</f>
        <v>-36542</v>
      </c>
      <c r="J27" s="24">
        <v>0.8</v>
      </c>
      <c r="K27" s="25">
        <f>H27*J27</f>
        <v>-29233.600000000002</v>
      </c>
      <c r="M27" s="14"/>
      <c r="N27" s="14"/>
    </row>
    <row r="28" spans="1:14" s="9" customFormat="1" ht="15">
      <c r="A28" s="15" t="s">
        <v>33</v>
      </c>
      <c r="B28" s="15" t="s">
        <v>31</v>
      </c>
      <c r="C28" s="15" t="s">
        <v>36</v>
      </c>
      <c r="D28" s="16">
        <v>2016</v>
      </c>
      <c r="E28" s="15" t="s">
        <v>14</v>
      </c>
      <c r="F28" s="8">
        <v>930849</v>
      </c>
      <c r="J28" s="24"/>
      <c r="K28" s="25"/>
      <c r="M28" s="14"/>
      <c r="N28" s="14"/>
    </row>
    <row r="29" spans="1:14" s="9" customFormat="1" ht="15">
      <c r="A29" s="15" t="s">
        <v>33</v>
      </c>
      <c r="B29" s="15" t="s">
        <v>30</v>
      </c>
      <c r="C29" s="15" t="s">
        <v>37</v>
      </c>
      <c r="D29" s="16">
        <v>2016</v>
      </c>
      <c r="E29" s="15" t="s">
        <v>14</v>
      </c>
      <c r="F29" s="8">
        <v>34167208</v>
      </c>
      <c r="H29" s="14">
        <f>F29-F30</f>
        <v>20376891</v>
      </c>
      <c r="J29" s="24">
        <v>0.8</v>
      </c>
      <c r="K29" s="25">
        <f>H29*J29</f>
        <v>16301512.800000001</v>
      </c>
      <c r="M29" s="14"/>
      <c r="N29" s="14"/>
    </row>
    <row r="30" spans="1:14" s="9" customFormat="1" ht="15">
      <c r="A30" s="15" t="s">
        <v>33</v>
      </c>
      <c r="B30" s="15" t="s">
        <v>31</v>
      </c>
      <c r="C30" s="15" t="s">
        <v>37</v>
      </c>
      <c r="D30" s="16">
        <v>2016</v>
      </c>
      <c r="E30" s="15" t="s">
        <v>14</v>
      </c>
      <c r="F30" s="8">
        <v>13790317</v>
      </c>
      <c r="J30" s="24"/>
      <c r="K30" s="25"/>
      <c r="M30" s="14"/>
      <c r="N30" s="14"/>
    </row>
    <row r="31" spans="1:14" s="9" customFormat="1" ht="15">
      <c r="A31" s="15" t="s">
        <v>33</v>
      </c>
      <c r="B31" s="15" t="s">
        <v>30</v>
      </c>
      <c r="C31" s="15" t="s">
        <v>38</v>
      </c>
      <c r="D31" s="16">
        <v>2016</v>
      </c>
      <c r="E31" s="15" t="s">
        <v>14</v>
      </c>
      <c r="F31" s="8">
        <v>27162194</v>
      </c>
      <c r="H31" s="14">
        <f>F31-F32</f>
        <v>8908440</v>
      </c>
      <c r="J31" s="24">
        <v>1</v>
      </c>
      <c r="K31" s="25">
        <f>H31*J31</f>
        <v>8908440</v>
      </c>
      <c r="M31" s="14"/>
      <c r="N31" s="14"/>
    </row>
    <row r="32" spans="1:14" s="9" customFormat="1" ht="15">
      <c r="A32" s="15" t="s">
        <v>33</v>
      </c>
      <c r="B32" s="15" t="s">
        <v>31</v>
      </c>
      <c r="C32" s="15" t="s">
        <v>38</v>
      </c>
      <c r="D32" s="16">
        <v>2016</v>
      </c>
      <c r="E32" s="15" t="s">
        <v>14</v>
      </c>
      <c r="F32" s="8">
        <v>18253754</v>
      </c>
      <c r="J32" s="24"/>
      <c r="K32" s="25"/>
      <c r="M32" s="24"/>
      <c r="N32" s="24"/>
    </row>
    <row r="33" spans="1:248" ht="15">
      <c r="A33" s="15" t="s">
        <v>33</v>
      </c>
      <c r="B33" s="15" t="s">
        <v>30</v>
      </c>
      <c r="C33" s="15" t="s">
        <v>39</v>
      </c>
      <c r="D33" s="16">
        <v>2016</v>
      </c>
      <c r="E33" s="15" t="s">
        <v>14</v>
      </c>
      <c r="F33" s="8">
        <v>1540284</v>
      </c>
      <c r="G33" s="9"/>
      <c r="H33" s="14">
        <f>F33-F34</f>
        <v>-489091</v>
      </c>
      <c r="I33" s="9"/>
      <c r="J33" s="24">
        <v>0.7</v>
      </c>
      <c r="K33" s="25">
        <f>H33*J33</f>
        <v>-342363.69999999995</v>
      </c>
      <c r="L33" s="9"/>
      <c r="M33" s="24"/>
      <c r="N33" s="2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</row>
    <row r="34" spans="1:248" ht="15">
      <c r="A34" s="15" t="s">
        <v>33</v>
      </c>
      <c r="B34" s="15" t="s">
        <v>31</v>
      </c>
      <c r="C34" s="15" t="s">
        <v>39</v>
      </c>
      <c r="D34" s="16">
        <v>2016</v>
      </c>
      <c r="E34" s="15" t="s">
        <v>14</v>
      </c>
      <c r="F34" s="8">
        <v>2029375</v>
      </c>
      <c r="G34" s="9"/>
      <c r="H34" s="9"/>
      <c r="I34" s="9"/>
      <c r="J34" s="24"/>
      <c r="K34" s="25"/>
      <c r="L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</row>
    <row r="35" spans="1:248" ht="15">
      <c r="A35" s="15" t="s">
        <v>33</v>
      </c>
      <c r="B35" s="15" t="s">
        <v>30</v>
      </c>
      <c r="C35" s="15" t="s">
        <v>40</v>
      </c>
      <c r="D35" s="16">
        <v>2016</v>
      </c>
      <c r="E35" s="15" t="s">
        <v>14</v>
      </c>
      <c r="F35" s="8">
        <v>152588</v>
      </c>
      <c r="G35" s="9"/>
      <c r="H35" s="14">
        <f>F35-F36</f>
        <v>-257467</v>
      </c>
      <c r="I35" s="9"/>
      <c r="J35" s="24">
        <v>0.9</v>
      </c>
      <c r="K35" s="25">
        <f>H35*J35</f>
        <v>-231720.30000000002</v>
      </c>
      <c r="L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</row>
    <row r="36" spans="1:248" ht="15">
      <c r="A36" s="15" t="s">
        <v>33</v>
      </c>
      <c r="B36" s="15" t="s">
        <v>31</v>
      </c>
      <c r="C36" s="15" t="s">
        <v>40</v>
      </c>
      <c r="D36" s="16">
        <v>2016</v>
      </c>
      <c r="E36" s="15" t="s">
        <v>14</v>
      </c>
      <c r="F36" s="8">
        <v>410055</v>
      </c>
      <c r="G36" s="9"/>
      <c r="H36" s="9"/>
      <c r="I36" s="9"/>
      <c r="J36" s="24"/>
      <c r="K36" s="25"/>
      <c r="L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</row>
    <row r="37" spans="1:248" ht="15">
      <c r="A37" s="15" t="s">
        <v>33</v>
      </c>
      <c r="B37" s="15" t="s">
        <v>30</v>
      </c>
      <c r="C37" s="15" t="s">
        <v>41</v>
      </c>
      <c r="D37" s="16">
        <v>2016</v>
      </c>
      <c r="E37" s="15" t="s">
        <v>14</v>
      </c>
      <c r="F37" s="8">
        <v>37145765</v>
      </c>
      <c r="G37" s="9"/>
      <c r="H37" s="14">
        <f>F37-F38</f>
        <v>22401829</v>
      </c>
      <c r="I37" s="9"/>
      <c r="J37" s="24">
        <v>0.4</v>
      </c>
      <c r="K37" s="25">
        <f>H37*J37</f>
        <v>8960731.5999999996</v>
      </c>
      <c r="L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</row>
    <row r="38" spans="1:248" ht="15">
      <c r="A38" s="15" t="s">
        <v>33</v>
      </c>
      <c r="B38" s="15" t="s">
        <v>31</v>
      </c>
      <c r="C38" s="15" t="s">
        <v>41</v>
      </c>
      <c r="D38" s="26">
        <v>2016</v>
      </c>
      <c r="E38" s="15" t="s">
        <v>14</v>
      </c>
      <c r="F38" s="8">
        <v>14743936</v>
      </c>
      <c r="G38" s="9"/>
      <c r="H38" s="9"/>
      <c r="I38" s="9"/>
      <c r="J38" s="24"/>
      <c r="K38" s="25"/>
      <c r="L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</row>
    <row r="39" spans="1:248" ht="20" customHeight="1">
      <c r="J39" s="9"/>
      <c r="K39" s="14"/>
      <c r="M39" s="22">
        <v>1.5</v>
      </c>
      <c r="N39" s="14"/>
    </row>
    <row r="40" spans="1:248" ht="15">
      <c r="A40" s="15"/>
      <c r="B40" s="15" t="s">
        <v>52</v>
      </c>
      <c r="C40" s="15"/>
      <c r="E40" s="15"/>
      <c r="G40" s="9"/>
      <c r="H40" s="9"/>
      <c r="I40" s="9"/>
      <c r="J40" s="24"/>
      <c r="K40" s="25">
        <f>SUM(K23:K38)</f>
        <v>14281093.299999999</v>
      </c>
      <c r="L40" s="9"/>
      <c r="M40" s="14"/>
      <c r="N40" s="14">
        <f>K40*M39/1000000</f>
        <v>21.421639949999999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ht="20" customHeight="1">
      <c r="J41" s="9"/>
      <c r="K41" s="14"/>
    </row>
    <row r="42" spans="1:248" ht="20" customHeight="1">
      <c r="J42" s="9"/>
      <c r="K42" s="14"/>
    </row>
    <row r="43" spans="1:248" ht="20" customHeight="1">
      <c r="J43" s="9"/>
      <c r="K43" s="14"/>
    </row>
    <row r="44" spans="1:248" ht="20" customHeight="1">
      <c r="J44" s="9"/>
      <c r="K44" s="14"/>
    </row>
    <row r="45" spans="1:248" ht="20" customHeight="1">
      <c r="J45" s="9"/>
      <c r="K45" s="14"/>
    </row>
  </sheetData>
  <mergeCells count="3">
    <mergeCell ref="A1:F1"/>
    <mergeCell ref="J1:K1"/>
    <mergeCell ref="M1:N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2"/>
  <sheetViews>
    <sheetView workbookViewId="0">
      <selection activeCell="N20" sqref="N20"/>
    </sheetView>
  </sheetViews>
  <sheetFormatPr baseColWidth="10" defaultColWidth="8.33203125" defaultRowHeight="20" customHeight="1" x14ac:dyDescent="0"/>
  <cols>
    <col min="1" max="1" width="17.1640625" style="34" customWidth="1"/>
    <col min="2" max="2" width="20.1640625" style="34" customWidth="1"/>
    <col min="3" max="3" width="35.5" style="34" customWidth="1"/>
    <col min="4" max="4" width="6.5" style="35" customWidth="1"/>
    <col min="5" max="5" width="8.83203125" style="34" customWidth="1"/>
    <col min="6" max="6" width="12.33203125" style="34" customWidth="1"/>
    <col min="7" max="7" width="8.33203125" style="47" customWidth="1"/>
    <col min="8" max="8" width="12.5" style="47" customWidth="1"/>
    <col min="9" max="9" width="8.33203125" style="47" customWidth="1"/>
    <col min="10" max="10" width="6.1640625" style="47" customWidth="1"/>
    <col min="11" max="11" width="12.6640625" style="34" customWidth="1"/>
    <col min="12" max="12" width="8.33203125" style="47" customWidth="1"/>
    <col min="13" max="13" width="5.83203125" style="34" customWidth="1"/>
    <col min="14" max="14" width="6.6640625" style="34" customWidth="1"/>
    <col min="15" max="247" width="8.33203125" style="47" customWidth="1"/>
    <col min="248" max="16384" width="8.33203125" style="36"/>
  </cols>
  <sheetData>
    <row r="1" spans="1:247" s="80" customFormat="1" ht="16" customHeight="1">
      <c r="A1" s="101" t="s">
        <v>54</v>
      </c>
      <c r="B1" s="101"/>
      <c r="C1" s="101"/>
      <c r="D1" s="101"/>
      <c r="E1" s="101"/>
      <c r="F1" s="101"/>
      <c r="G1" s="31"/>
      <c r="H1" s="31"/>
      <c r="I1" s="31"/>
      <c r="J1" s="102" t="s">
        <v>53</v>
      </c>
      <c r="K1" s="102"/>
      <c r="L1" s="31"/>
      <c r="M1" s="103" t="s">
        <v>48</v>
      </c>
      <c r="N1" s="103"/>
      <c r="O1" s="31"/>
    </row>
    <row r="2" spans="1:247" s="72" customFormat="1" ht="30">
      <c r="A2" s="32" t="s">
        <v>23</v>
      </c>
      <c r="B2" s="32" t="s">
        <v>24</v>
      </c>
      <c r="C2" s="32" t="s">
        <v>25</v>
      </c>
      <c r="D2" s="33" t="s">
        <v>26</v>
      </c>
      <c r="E2" s="32" t="s">
        <v>12</v>
      </c>
      <c r="F2" s="32" t="s">
        <v>10</v>
      </c>
      <c r="H2" s="72" t="s">
        <v>51</v>
      </c>
      <c r="J2" s="72" t="s">
        <v>20</v>
      </c>
      <c r="K2" s="73" t="s">
        <v>14</v>
      </c>
      <c r="M2" s="73" t="s">
        <v>20</v>
      </c>
      <c r="N2" s="73" t="s">
        <v>49</v>
      </c>
    </row>
    <row r="3" spans="1:247" ht="15">
      <c r="A3" s="34" t="s">
        <v>27</v>
      </c>
      <c r="B3" s="34" t="s">
        <v>21</v>
      </c>
      <c r="C3" s="34" t="s">
        <v>28</v>
      </c>
      <c r="D3" s="35">
        <v>2016</v>
      </c>
      <c r="E3" s="34" t="s">
        <v>29</v>
      </c>
      <c r="F3" s="34">
        <v>51228506</v>
      </c>
      <c r="G3" s="36"/>
      <c r="H3" s="36"/>
      <c r="I3" s="36"/>
      <c r="J3" s="37">
        <v>0.7</v>
      </c>
      <c r="K3" s="38">
        <f>F3*J3</f>
        <v>35859954.199999996</v>
      </c>
      <c r="L3" s="36"/>
      <c r="M3" s="39"/>
      <c r="N3" s="39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</row>
    <row r="4" spans="1:247" ht="15">
      <c r="A4" s="34" t="s">
        <v>27</v>
      </c>
      <c r="B4" s="34" t="s">
        <v>30</v>
      </c>
      <c r="C4" s="34" t="s">
        <v>28</v>
      </c>
      <c r="D4" s="35">
        <v>2016</v>
      </c>
      <c r="E4" s="34" t="s">
        <v>29</v>
      </c>
      <c r="F4" s="34">
        <v>1654521</v>
      </c>
      <c r="G4" s="36"/>
      <c r="H4" s="39">
        <f>F4-F5</f>
        <v>-2897047</v>
      </c>
      <c r="I4" s="36"/>
      <c r="J4" s="37">
        <v>0.7</v>
      </c>
      <c r="K4" s="38">
        <f>H4*J4</f>
        <v>-2027932.9</v>
      </c>
      <c r="L4" s="36"/>
      <c r="M4" s="39"/>
      <c r="N4" s="39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</row>
    <row r="5" spans="1:247" ht="15">
      <c r="A5" s="34" t="s">
        <v>27</v>
      </c>
      <c r="B5" s="34" t="s">
        <v>31</v>
      </c>
      <c r="C5" s="34" t="s">
        <v>28</v>
      </c>
      <c r="D5" s="35">
        <v>2016</v>
      </c>
      <c r="E5" s="34" t="s">
        <v>29</v>
      </c>
      <c r="F5" s="34">
        <v>4551568</v>
      </c>
      <c r="G5" s="36"/>
      <c r="H5" s="36"/>
      <c r="I5" s="36"/>
      <c r="J5" s="37">
        <v>0.7</v>
      </c>
      <c r="K5" s="38"/>
      <c r="L5" s="36"/>
      <c r="M5" s="39"/>
      <c r="N5" s="39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</row>
    <row r="6" spans="1:247" ht="15">
      <c r="A6" s="34" t="s">
        <v>27</v>
      </c>
      <c r="B6" s="34" t="s">
        <v>21</v>
      </c>
      <c r="C6" s="34" t="s">
        <v>32</v>
      </c>
      <c r="D6" s="35">
        <v>2016</v>
      </c>
      <c r="E6" s="34" t="s">
        <v>29</v>
      </c>
      <c r="F6" s="34">
        <v>25914416</v>
      </c>
      <c r="G6" s="36"/>
      <c r="H6" s="36"/>
      <c r="I6" s="36"/>
      <c r="J6" s="37">
        <v>0.7</v>
      </c>
      <c r="K6" s="38">
        <f t="shared" ref="K6:K14" si="0">F6*J6</f>
        <v>18140091.199999999</v>
      </c>
      <c r="L6" s="36"/>
      <c r="M6" s="39"/>
      <c r="N6" s="39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</row>
    <row r="7" spans="1:247" ht="15">
      <c r="A7" s="34" t="s">
        <v>27</v>
      </c>
      <c r="B7" s="34" t="s">
        <v>30</v>
      </c>
      <c r="C7" s="34" t="s">
        <v>32</v>
      </c>
      <c r="D7" s="35">
        <v>2016</v>
      </c>
      <c r="E7" s="34" t="s">
        <v>29</v>
      </c>
      <c r="F7" s="34">
        <v>210185</v>
      </c>
      <c r="G7" s="36"/>
      <c r="H7" s="39">
        <f>F7-F8</f>
        <v>-341320</v>
      </c>
      <c r="I7" s="36"/>
      <c r="J7" s="37">
        <v>0.7</v>
      </c>
      <c r="K7" s="38">
        <f>H7*J7</f>
        <v>-238923.99999999997</v>
      </c>
      <c r="L7" s="36"/>
      <c r="M7" s="39"/>
      <c r="N7" s="39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</row>
    <row r="8" spans="1:247" ht="15">
      <c r="A8" s="34" t="s">
        <v>27</v>
      </c>
      <c r="B8" s="34" t="s">
        <v>31</v>
      </c>
      <c r="C8" s="34" t="s">
        <v>32</v>
      </c>
      <c r="D8" s="35">
        <v>2016</v>
      </c>
      <c r="E8" s="34" t="s">
        <v>29</v>
      </c>
      <c r="F8" s="34">
        <v>551505</v>
      </c>
      <c r="G8" s="36"/>
      <c r="H8" s="36"/>
      <c r="I8" s="36"/>
      <c r="J8" s="37">
        <v>0.7</v>
      </c>
      <c r="K8" s="38"/>
      <c r="L8" s="36"/>
      <c r="M8" s="39"/>
      <c r="N8" s="39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</row>
    <row r="9" spans="1:247" ht="15">
      <c r="G9" s="36"/>
      <c r="H9" s="36"/>
      <c r="I9" s="36"/>
      <c r="J9" s="37"/>
      <c r="K9" s="38"/>
      <c r="L9" s="36"/>
      <c r="M9" s="40">
        <v>1.5</v>
      </c>
      <c r="N9" s="39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</row>
    <row r="10" spans="1:247" ht="15">
      <c r="B10" s="34" t="s">
        <v>52</v>
      </c>
      <c r="G10" s="36"/>
      <c r="H10" s="36"/>
      <c r="I10" s="36"/>
      <c r="J10" s="37"/>
      <c r="K10" s="38">
        <f>SUM(K3:K8)</f>
        <v>51733188.5</v>
      </c>
      <c r="L10" s="36"/>
      <c r="M10" s="39"/>
      <c r="N10" s="39">
        <f>K10*M9/1000000</f>
        <v>77.599782750000003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</row>
    <row r="11" spans="1:247" ht="15">
      <c r="G11" s="36"/>
      <c r="H11" s="36"/>
      <c r="I11" s="36"/>
      <c r="J11" s="37"/>
      <c r="K11" s="38"/>
      <c r="L11" s="36"/>
      <c r="M11" s="39"/>
      <c r="N11" s="39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</row>
    <row r="12" spans="1:247" s="43" customFormat="1" ht="15">
      <c r="A12" s="41"/>
      <c r="B12" s="41"/>
      <c r="C12" s="41"/>
      <c r="D12" s="42"/>
      <c r="E12" s="41"/>
      <c r="F12" s="41"/>
      <c r="J12" s="44"/>
      <c r="K12" s="45"/>
      <c r="M12" s="46"/>
      <c r="N12" s="46"/>
    </row>
    <row r="13" spans="1:247" ht="15">
      <c r="A13" s="34" t="s">
        <v>33</v>
      </c>
      <c r="B13" s="34" t="s">
        <v>21</v>
      </c>
      <c r="C13" s="34" t="s">
        <v>28</v>
      </c>
      <c r="D13" s="35">
        <v>2016</v>
      </c>
      <c r="E13" s="34" t="s">
        <v>29</v>
      </c>
      <c r="F13" s="34">
        <v>465092552</v>
      </c>
      <c r="G13" s="36"/>
      <c r="H13" s="36"/>
      <c r="I13" s="36"/>
      <c r="J13" s="37">
        <v>0.7</v>
      </c>
      <c r="K13" s="38">
        <f t="shared" si="0"/>
        <v>325564786.39999998</v>
      </c>
      <c r="L13" s="36"/>
      <c r="M13" s="37"/>
      <c r="N13" s="38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</row>
    <row r="14" spans="1:247" ht="15">
      <c r="A14" s="34" t="s">
        <v>33</v>
      </c>
      <c r="B14" s="34" t="s">
        <v>21</v>
      </c>
      <c r="C14" s="34" t="s">
        <v>32</v>
      </c>
      <c r="D14" s="35">
        <v>2016</v>
      </c>
      <c r="E14" s="34" t="s">
        <v>29</v>
      </c>
      <c r="F14" s="34">
        <v>107475342</v>
      </c>
      <c r="G14" s="36"/>
      <c r="H14" s="36"/>
      <c r="I14" s="36"/>
      <c r="J14" s="37">
        <v>0.7</v>
      </c>
      <c r="K14" s="38">
        <f t="shared" si="0"/>
        <v>75232739.399999991</v>
      </c>
      <c r="L14" s="36"/>
      <c r="M14" s="37"/>
      <c r="N14" s="38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</row>
    <row r="15" spans="1:247" ht="20" customHeight="1">
      <c r="J15" s="37"/>
      <c r="K15" s="38"/>
      <c r="M15" s="40">
        <v>1.5</v>
      </c>
      <c r="N15" s="39"/>
    </row>
    <row r="16" spans="1:247" ht="15">
      <c r="B16" s="34" t="s">
        <v>52</v>
      </c>
      <c r="G16" s="36"/>
      <c r="H16" s="36"/>
      <c r="I16" s="36"/>
      <c r="J16" s="37"/>
      <c r="K16" s="38">
        <f>SUM(K13:K14)</f>
        <v>400797525.79999995</v>
      </c>
      <c r="L16" s="36"/>
      <c r="M16" s="39"/>
      <c r="N16" s="39">
        <f>K16*M15/1000000</f>
        <v>601.19628869999997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</row>
    <row r="17" spans="1:17" s="43" customFormat="1" ht="15">
      <c r="A17" s="41"/>
      <c r="B17" s="41"/>
      <c r="C17" s="41"/>
      <c r="D17" s="42"/>
      <c r="E17" s="41"/>
      <c r="F17" s="41"/>
      <c r="J17" s="44"/>
      <c r="K17" s="45"/>
      <c r="M17" s="46"/>
      <c r="N17" s="46"/>
    </row>
    <row r="18" spans="1:17" ht="20" customHeight="1">
      <c r="A18" s="104" t="s">
        <v>78</v>
      </c>
      <c r="B18" s="104"/>
      <c r="C18" s="104"/>
      <c r="D18" s="104"/>
      <c r="E18" s="104"/>
      <c r="F18" s="104"/>
      <c r="J18" s="37"/>
      <c r="K18" s="38"/>
    </row>
    <row r="19" spans="1:17" ht="20" customHeight="1">
      <c r="A19" s="82" t="s">
        <v>27</v>
      </c>
      <c r="B19" s="82" t="s">
        <v>75</v>
      </c>
      <c r="C19" s="82" t="s">
        <v>76</v>
      </c>
      <c r="D19" s="81">
        <v>2016</v>
      </c>
      <c r="E19" s="82" t="s">
        <v>77</v>
      </c>
      <c r="F19" s="82" t="s">
        <v>80</v>
      </c>
      <c r="J19" s="37"/>
      <c r="K19" s="38"/>
      <c r="M19" s="40">
        <v>3.67</v>
      </c>
      <c r="N19" s="39">
        <f>F19*M19</f>
        <v>5091.7579999999998</v>
      </c>
    </row>
    <row r="20" spans="1:17" ht="20" customHeight="1">
      <c r="A20" s="82" t="s">
        <v>33</v>
      </c>
      <c r="B20" s="82" t="s">
        <v>75</v>
      </c>
      <c r="C20" s="82" t="s">
        <v>76</v>
      </c>
      <c r="D20" s="83">
        <v>2016</v>
      </c>
      <c r="E20" s="82" t="s">
        <v>77</v>
      </c>
      <c r="F20" s="82" t="s">
        <v>81</v>
      </c>
      <c r="J20" s="37"/>
      <c r="K20" s="38"/>
      <c r="M20" s="40">
        <f>M19</f>
        <v>3.67</v>
      </c>
      <c r="N20" s="39">
        <f>F20*M20</f>
        <v>37543.512799999997</v>
      </c>
    </row>
    <row r="21" spans="1:17" ht="20" customHeight="1">
      <c r="J21" s="37"/>
      <c r="K21" s="38"/>
      <c r="M21" s="39"/>
      <c r="N21" s="39"/>
    </row>
    <row r="22" spans="1:17" ht="20" customHeight="1">
      <c r="J22" s="37"/>
      <c r="K22" s="38"/>
      <c r="M22" s="39"/>
      <c r="N22" s="39"/>
    </row>
    <row r="23" spans="1:17" ht="20" customHeight="1">
      <c r="J23" s="37"/>
      <c r="K23" s="38"/>
      <c r="M23" s="39"/>
      <c r="N23" s="39"/>
    </row>
    <row r="24" spans="1:17" ht="20" customHeight="1">
      <c r="J24" s="37"/>
      <c r="K24" s="38"/>
      <c r="M24" s="39"/>
      <c r="N24" s="39"/>
    </row>
    <row r="25" spans="1:17" ht="20" customHeight="1">
      <c r="J25" s="37"/>
      <c r="K25" s="38"/>
      <c r="M25" s="39"/>
      <c r="N25" s="39"/>
    </row>
    <row r="26" spans="1:17" ht="20" customHeight="1">
      <c r="J26" s="84"/>
      <c r="K26" s="84"/>
      <c r="L26" s="84"/>
      <c r="M26" s="84"/>
      <c r="N26" s="84"/>
      <c r="O26" s="84"/>
      <c r="P26" s="84"/>
      <c r="Q26" s="84"/>
    </row>
    <row r="27" spans="1:17" ht="20" customHeight="1">
      <c r="J27" s="84"/>
      <c r="K27" s="84"/>
      <c r="L27" s="84"/>
      <c r="M27" s="84"/>
      <c r="N27" s="84"/>
      <c r="O27" s="84"/>
      <c r="P27" s="84"/>
      <c r="Q27" s="84"/>
    </row>
    <row r="28" spans="1:17" ht="20" customHeight="1">
      <c r="J28" s="84"/>
      <c r="K28" s="84"/>
      <c r="L28" s="84"/>
      <c r="M28" s="84"/>
      <c r="N28" s="84"/>
      <c r="O28" s="84"/>
      <c r="P28" s="84"/>
      <c r="Q28" s="84"/>
    </row>
    <row r="29" spans="1:17" ht="20" customHeight="1">
      <c r="J29" s="84"/>
      <c r="K29" s="84"/>
      <c r="L29" s="84"/>
      <c r="M29" s="84"/>
      <c r="N29" s="84"/>
      <c r="O29" s="84"/>
      <c r="P29" s="84"/>
      <c r="Q29" s="84"/>
    </row>
    <row r="30" spans="1:17" ht="20" customHeight="1">
      <c r="J30" s="84"/>
      <c r="K30" s="84"/>
      <c r="L30" s="84"/>
      <c r="M30" s="84"/>
      <c r="N30" s="84"/>
      <c r="O30" s="84"/>
      <c r="P30" s="84"/>
      <c r="Q30" s="84"/>
    </row>
    <row r="31" spans="1:17" ht="20" customHeight="1">
      <c r="J31" s="84"/>
      <c r="K31" s="84"/>
      <c r="L31" s="84"/>
      <c r="M31" s="84"/>
      <c r="N31" s="84"/>
      <c r="O31" s="84"/>
      <c r="P31" s="84"/>
      <c r="Q31" s="84"/>
    </row>
    <row r="32" spans="1:17" ht="20" customHeight="1">
      <c r="J32" s="84"/>
      <c r="K32" s="84"/>
      <c r="L32" s="84"/>
      <c r="M32" s="84"/>
      <c r="N32" s="84"/>
      <c r="O32" s="84"/>
      <c r="P32" s="84"/>
      <c r="Q32" s="84"/>
    </row>
    <row r="33" spans="10:17" ht="20" customHeight="1">
      <c r="J33" s="84"/>
      <c r="K33" s="84"/>
      <c r="L33" s="84"/>
      <c r="M33" s="84"/>
      <c r="N33" s="84"/>
      <c r="O33" s="84"/>
      <c r="P33" s="84"/>
      <c r="Q33" s="84"/>
    </row>
    <row r="34" spans="10:17" ht="20" customHeight="1">
      <c r="J34" s="84"/>
      <c r="K34" s="84"/>
      <c r="L34" s="84"/>
      <c r="M34" s="84"/>
      <c r="N34" s="84"/>
      <c r="O34" s="84"/>
      <c r="P34" s="84"/>
      <c r="Q34" s="84"/>
    </row>
    <row r="35" spans="10:17" ht="20" customHeight="1">
      <c r="J35" s="84"/>
      <c r="K35" s="84"/>
      <c r="L35" s="84"/>
      <c r="M35" s="84"/>
      <c r="N35" s="84"/>
      <c r="O35" s="84"/>
      <c r="P35" s="84"/>
      <c r="Q35" s="84"/>
    </row>
    <row r="36" spans="10:17" ht="20" customHeight="1">
      <c r="J36" s="84"/>
      <c r="K36" s="84"/>
      <c r="L36" s="84"/>
      <c r="M36" s="84"/>
      <c r="N36" s="84"/>
      <c r="O36" s="84"/>
      <c r="P36" s="84"/>
      <c r="Q36" s="84"/>
    </row>
    <row r="37" spans="10:17" ht="20" customHeight="1">
      <c r="J37" s="84"/>
      <c r="K37" s="84"/>
      <c r="L37" s="84"/>
      <c r="M37" s="84"/>
      <c r="N37" s="84"/>
      <c r="O37" s="84"/>
      <c r="P37" s="84"/>
      <c r="Q37" s="84"/>
    </row>
    <row r="38" spans="10:17" ht="20" customHeight="1">
      <c r="J38" s="84"/>
      <c r="K38" s="84"/>
      <c r="L38" s="84"/>
      <c r="M38" s="84"/>
      <c r="N38" s="84"/>
      <c r="O38" s="84"/>
      <c r="P38" s="84"/>
      <c r="Q38" s="84"/>
    </row>
    <row r="39" spans="10:17" ht="20" customHeight="1">
      <c r="J39" s="84"/>
      <c r="K39" s="84"/>
      <c r="L39" s="84"/>
      <c r="M39" s="84"/>
      <c r="N39" s="84"/>
      <c r="O39" s="84"/>
      <c r="P39" s="84"/>
      <c r="Q39" s="84"/>
    </row>
    <row r="40" spans="10:17" ht="20" customHeight="1">
      <c r="J40" s="84"/>
      <c r="K40" s="84"/>
      <c r="L40" s="84"/>
      <c r="M40" s="84"/>
      <c r="N40" s="84"/>
      <c r="O40" s="84"/>
      <c r="P40" s="84"/>
      <c r="Q40" s="84"/>
    </row>
    <row r="41" spans="10:17" ht="20" customHeight="1">
      <c r="J41" s="84"/>
      <c r="K41" s="84"/>
      <c r="L41" s="84"/>
      <c r="M41" s="84"/>
      <c r="N41" s="84"/>
      <c r="O41" s="84"/>
      <c r="P41" s="84"/>
      <c r="Q41" s="84"/>
    </row>
    <row r="42" spans="10:17" ht="20" customHeight="1">
      <c r="J42" s="84"/>
      <c r="K42" s="84"/>
      <c r="L42" s="84"/>
      <c r="M42" s="84"/>
      <c r="N42" s="84"/>
      <c r="O42" s="84"/>
      <c r="P42" s="84"/>
      <c r="Q42" s="84"/>
    </row>
  </sheetData>
  <mergeCells count="4">
    <mergeCell ref="A1:F1"/>
    <mergeCell ref="J1:K1"/>
    <mergeCell ref="M1:N1"/>
    <mergeCell ref="A18:F1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CO2-échanges-végétation</vt:lpstr>
      <vt:lpstr>CO2-capture-végétation</vt:lpstr>
      <vt:lpstr>agriculture</vt:lpstr>
      <vt:lpstr>import-export-agri</vt:lpstr>
      <vt:lpstr>forêt</vt:lpstr>
    </vt:vector>
  </TitlesOfParts>
  <Company>Conseil Général de l'Environnement et du Développement Durable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André-Jean Guérin</dc:creator>
  <cp:lastModifiedBy>André-Jean Guérin</cp:lastModifiedBy>
  <dcterms:created xsi:type="dcterms:W3CDTF">2018-11-04T06:20:50Z</dcterms:created>
  <dcterms:modified xsi:type="dcterms:W3CDTF">2018-11-11T08:14:25Z</dcterms:modified>
</cp:coreProperties>
</file>